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09" firstSheet="0" activeTab="1"/>
  </bookViews>
  <sheets>
    <sheet name="AGOST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<sst xmlns="http://schemas.openxmlformats.org/spreadsheetml/2006/main" count="147" uniqueCount="119">
  <si>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</si>
  <si>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</si>
  <si>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</si>
  <si>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</si>
  <si>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</si>
  <si>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</si>
  <si>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</si>
  <si>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</si>
  <si>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</si>
  <si>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</si>
  <si>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</si>
  <si>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</si>
  <si>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</si>
  <si>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</si>
  <si>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</si>
  <si>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</si>
  <si>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</si>
  <si>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</si>
  <si>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</si>
  <si>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</si>
  <si>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</si>
  <si>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</si>
  <si>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</si>
  <si>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</si>
  <si>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</si>
  <si>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</si>
  <si>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</si>
  <si>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</si>
  <si>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</si>
  <si>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</si>
  <si>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</si>
  <si>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</si>
  <si>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</si>
  <si>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</si>
  <si>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</si>
  <si>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</si>
  <si>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</si>
  <si>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</si>
  <si>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</si>
  <si>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</si>
  <si>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</si>
  <si>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</si>
  <si>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</si>
  <si>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</si>
  <si>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</si>
  <si>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</si>
  <si>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</si>
  <si>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</si>
  <si>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</si>
  <si>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</si>
  <si>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</si>
  <si>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</si>
  <si>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</si>
  <si>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</si>
  <si>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</si>
  <si>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</si>
  <si>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</si>
  <si>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</si>
  <si>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</si>
  <si>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</si>
  <si>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</si>
  <si>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</si>
  <si>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</si>
  <si>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</si>
  <si>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AGOSTO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</si>
  <si>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</si>
  <si>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</si>
  <si>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</si>
  <si>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</si>
  <si>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</si>
  <si>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</si>
  <si>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</si>
  <si>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</si>
  <si>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</si>
  <si>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</si>
  <si>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</si>
  <si>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</si>
  <si>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</si>
  <si>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</si>
  <si>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</si>
  <si>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</si>
  <si>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</si>
  <si>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</si>
  <si>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</si>
  <si>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</si>
  <si>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</si>
  <si>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</si>
  <si>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</si>
  <si>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</si>
  <si>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</si>
  <si>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</si>
  <si>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</si>
  <si>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</si>
  <si>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</si>
  <si>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</si>
  <si>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</si>
  <si>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</si>
  <si>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</si>
  <si>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</si>
  <si>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</si>
  <si>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</si>
  <si>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</si>
  <si>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AGOSTO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</si>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</sst>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56" activeCellId="0" sqref="D56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 t="n">
        <v>2500</v>
      </c>
      <c r="F5" s="11" t="n">
        <v>550</v>
      </c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193809.75</v>
      </c>
      <c r="F9" s="11" t="n">
        <v>42638.17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2627.8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-175330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1738.48</v>
      </c>
      <c r="F14" s="11" t="n">
        <v>382.46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25557.79</v>
      </c>
      <c r="F16" s="15" t="n">
        <v>5622.71</v>
      </c>
      <c r="G16" s="0"/>
    </row>
    <row r="17" customFormat="false" ht="13.3" hidden="false" customHeight="false" outlineLevel="0" collapsed="false">
      <c r="E17" s="16" t="n">
        <f aca="false">SUM(E3:E16)</f>
        <v>50903.82</v>
      </c>
      <c r="F17" s="16" t="n">
        <f aca="false">SUM(F3:F16)</f>
        <v>49193.34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22694.2</v>
      </c>
      <c r="F22" s="18" t="n">
        <v>2269.42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84231.27</v>
      </c>
      <c r="F23" s="18" t="n">
        <v>18530.91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 t="n">
        <v>478.91</v>
      </c>
      <c r="F25" s="16" t="n">
        <v>105.36</v>
      </c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 t="n">
        <v>25.99</v>
      </c>
      <c r="F27" s="16" t="n">
        <v>5.71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656.48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 t="n">
        <v>1310.24</v>
      </c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 t="n">
        <v>4160</v>
      </c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25557.79</v>
      </c>
      <c r="F35" s="16" t="n">
        <v>5622.71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 t="n">
        <v>5059.8</v>
      </c>
      <c r="F37" s="16" t="n">
        <v>202.4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-7444.23</v>
      </c>
      <c r="F39" s="16" t="n">
        <v>-297.77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 t="n">
        <v>66129.09</v>
      </c>
      <c r="F40" s="16" t="n">
        <v>6612.91</v>
      </c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27961.09</v>
      </c>
      <c r="F41" s="16" t="n">
        <v>6151.44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230820.63</v>
      </c>
      <c r="F43" s="16" t="n">
        <f aca="false">SUM(F20:F42)</f>
        <v>39203.09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82556.53</v>
      </c>
      <c r="F48" s="16" t="n">
        <v>18162.27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1341.36</v>
      </c>
      <c r="F49" s="16" t="n">
        <v>53.64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17424.64</v>
      </c>
      <c r="F51" s="20" t="n">
        <v>3833.43</v>
      </c>
    </row>
    <row r="52" customFormat="false" ht="13.3" hidden="false" customHeight="false" outlineLevel="0" collapsed="false">
      <c r="E52" s="16" t="n">
        <f aca="false">SUM(E48:E51)</f>
        <v>101322.53</v>
      </c>
      <c r="F52" s="16" t="n">
        <f aca="false">SUM(F48:F51)</f>
        <v>22049.34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normal" topLeftCell="A56" colorId="64" zoomScale="100" zoomScaleNormal="100" zoomScalePageLayoutView="100" workbookViewId="0">
      <selection pane="topLeft" activeCell="F65" activeCellId="0" sqref="F65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AGOSTO!E3</f>
        <v>0</v>
      </c>
    </row>
    <row r="3" customFormat="false" ht="13.3" hidden="false" customHeight="false" outlineLevel="0" collapsed="false">
      <c r="B3" s="0" t="s">
        <v>59</v>
      </c>
      <c r="C3" s="21" t="n">
        <f aca="false">AGOSTO!E11</f>
        <v>2627.8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AGOSTO!E12</f>
        <v>-175330</v>
      </c>
    </row>
    <row r="5" customFormat="false" ht="13.3" hidden="false" customHeight="false" outlineLevel="0" collapsed="false">
      <c r="B5" s="0" t="s">
        <v>61</v>
      </c>
      <c r="C5" s="11" t="n">
        <f aca="false">AGOSTO!E16</f>
        <v>25557.79</v>
      </c>
    </row>
    <row r="6" customFormat="false" ht="13.3" hidden="false" customHeight="false" outlineLevel="0" collapsed="false">
      <c r="B6" s="0" t="s">
        <v>11</v>
      </c>
      <c r="C6" s="11" t="n">
        <f aca="false">AGOSTO!E7</f>
        <v>0</v>
      </c>
    </row>
    <row r="7" customFormat="false" ht="13.3" hidden="false" customHeight="false" outlineLevel="0" collapsed="false">
      <c r="B7" s="0" t="s">
        <v>62</v>
      </c>
      <c r="C7" s="22" t="n">
        <f aca="false">AGOSTO!E9+AGOSTO!E48</f>
        <v>276366.28</v>
      </c>
    </row>
    <row r="8" customFormat="false" ht="13.3" hidden="false" customHeight="false" outlineLevel="0" collapsed="false">
      <c r="C8" s="23" t="n">
        <f aca="false">SUM(C2:C7)</f>
        <v>129221.87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AGOSTO!F48</f>
        <v>18162.27</v>
      </c>
    </row>
    <row r="13" customFormat="false" ht="13.3" hidden="false" customHeight="false" outlineLevel="0" collapsed="false">
      <c r="B13" s="0" t="s">
        <v>66</v>
      </c>
      <c r="C13" s="16" t="n">
        <f aca="false">AGOSTO!F5+AGOSTO!F6+AGOSTO!F7+AGOSTO!F9+AGOSTO!F3+AGOSTO!F8</f>
        <v>43188.17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61350.44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AGOSTO!E48</f>
        <v>82556.53</v>
      </c>
      <c r="E19" s="26" t="n">
        <v>12.3</v>
      </c>
      <c r="F19" s="27" t="n">
        <f aca="false">D19*E19/100</f>
        <v>10154.45319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 t="n">
        <v>-0.02</v>
      </c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10154.43319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AGOSTO!E9</f>
        <v>193809.75</v>
      </c>
      <c r="E24" s="26" t="n">
        <v>12.3</v>
      </c>
      <c r="F24" s="27" t="n">
        <f aca="false">ROUND(D24*E24/100,2)</f>
        <v>23838.6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AGOSTO!E7</f>
        <v>0</v>
      </c>
      <c r="E27" s="26" t="n">
        <v>4</v>
      </c>
      <c r="F27" s="27" t="n">
        <f aca="false">ROUND(D27*E27/100,2)</f>
        <v>0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AGOSTO!E8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AGOSTO!E11</f>
        <v>2627.8</v>
      </c>
      <c r="E35" s="26" t="n">
        <v>12.3</v>
      </c>
      <c r="F35" s="27" t="n">
        <f aca="false">ROUND(D35*E35/100,2)</f>
        <v>323.22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AGOSTO!E12</f>
        <v>-175330</v>
      </c>
      <c r="E38" s="26" t="n">
        <v>12.3</v>
      </c>
      <c r="F38" s="27" t="n">
        <f aca="false">ROUND(D38*E38/100,2)</f>
        <v>-21565.59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 t="n">
        <v>0.01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2596.24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12750.67319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48599.76681</v>
      </c>
      <c r="F47" s="0" t="n">
        <f aca="false">12459.66-C47</f>
        <v>-36140.10681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97</v>
      </c>
    </row>
    <row r="51" customFormat="false" ht="13.3" hidden="false" customHeight="false" outlineLevel="0" collapsed="false">
      <c r="B51" s="0" t="s">
        <v>50</v>
      </c>
      <c r="C51" s="16" t="n">
        <f aca="false">AGOSTO!F49+AGOSTO!F50+AGOSTO!F51</f>
        <v>3887.07</v>
      </c>
      <c r="F51" s="0" t="n">
        <f aca="false">59845.19-48599.77</f>
        <v>11245.42</v>
      </c>
    </row>
    <row r="52" customFormat="false" ht="13.3" hidden="false" customHeight="false" outlineLevel="0" collapsed="false">
      <c r="B52" s="0" t="s">
        <v>98</v>
      </c>
      <c r="C52" s="20" t="n">
        <f aca="false">AGOSTO!F14</f>
        <v>382.46</v>
      </c>
    </row>
    <row r="53" customFormat="false" ht="13.3" hidden="false" customHeight="false" outlineLevel="0" collapsed="false">
      <c r="B53" s="0" t="s">
        <v>99</v>
      </c>
      <c r="C53" s="16" t="n">
        <f aca="false">SUM(C47:C52)</f>
        <v>52869.29681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100</v>
      </c>
      <c r="C55" s="20" t="n">
        <f aca="false">AGOSTO!F41+AGOSTO!F37</f>
        <v>6353.84</v>
      </c>
    </row>
    <row r="56" customFormat="false" ht="13.3" hidden="false" customHeight="false" outlineLevel="0" collapsed="false">
      <c r="B56" s="0" t="s">
        <v>101</v>
      </c>
      <c r="C56" s="16" t="n">
        <f aca="false">+C53-C55</f>
        <v>46515.45681</v>
      </c>
    </row>
    <row r="60" customFormat="false" ht="13.3" hidden="false" customHeight="false" outlineLevel="0" collapsed="false">
      <c r="B60" s="38" t="s">
        <v>102</v>
      </c>
    </row>
    <row r="62" customFormat="false" ht="13.3" hidden="false" customHeight="false" outlineLevel="0" collapsed="false">
      <c r="B62" s="0" t="s">
        <v>103</v>
      </c>
      <c r="C62" s="16" t="n">
        <f aca="false">C15</f>
        <v>61350.44</v>
      </c>
    </row>
    <row r="63" customFormat="false" ht="13.3" hidden="false" customHeight="false" outlineLevel="0" collapsed="false">
      <c r="B63" s="0" t="s">
        <v>104</v>
      </c>
      <c r="C63" s="16" t="n">
        <f aca="false">C51</f>
        <v>3887.07</v>
      </c>
    </row>
    <row r="64" customFormat="false" ht="13.3" hidden="false" customHeight="false" outlineLevel="0" collapsed="false">
      <c r="B64" s="0" t="s">
        <v>105</v>
      </c>
      <c r="C64" s="16" t="n">
        <f aca="false">C52</f>
        <v>382.46</v>
      </c>
    </row>
    <row r="65" customFormat="false" ht="13.3" hidden="false" customHeight="false" outlineLevel="0" collapsed="false">
      <c r="B65" s="0" t="s">
        <v>106</v>
      </c>
      <c r="C65" s="16" t="n">
        <f aca="false">AGOSTO!F5+AGOSTO!F6</f>
        <v>550</v>
      </c>
    </row>
    <row r="66" customFormat="false" ht="13.3" hidden="false" customHeight="false" outlineLevel="0" collapsed="false">
      <c r="B66" s="0" t="s">
        <v>107</v>
      </c>
      <c r="C66" s="20" t="n">
        <f aca="false">AGOSTO!F16+AGOSTO!F4</f>
        <v>5622.71</v>
      </c>
    </row>
    <row r="67" customFormat="false" ht="13.3" hidden="false" customHeight="false" outlineLevel="0" collapsed="false">
      <c r="B67" s="7" t="s">
        <v>108</v>
      </c>
      <c r="C67" s="16" t="n">
        <f aca="false">SUM(C62:C66)</f>
        <v>71792.68</v>
      </c>
      <c r="D67" s="0" t="s">
        <v>109</v>
      </c>
    </row>
    <row r="68" customFormat="false" ht="13.3" hidden="false" customHeight="false" outlineLevel="0" collapsed="false">
      <c r="B68" s="0" t="s">
        <v>110</v>
      </c>
      <c r="C68" s="16" t="n">
        <f aca="false">F44</f>
        <v>12750.67319</v>
      </c>
    </row>
    <row r="69" customFormat="false" ht="13.3" hidden="false" customHeight="false" outlineLevel="0" collapsed="false">
      <c r="B69" s="0" t="s">
        <v>111</v>
      </c>
      <c r="C69" s="16" t="n">
        <f aca="false">C55</f>
        <v>6353.84</v>
      </c>
    </row>
    <row r="70" customFormat="false" ht="13.3" hidden="false" customHeight="false" outlineLevel="0" collapsed="false">
      <c r="B70" s="0" t="s">
        <v>112</v>
      </c>
      <c r="C70" s="20" t="n">
        <v>15433.25</v>
      </c>
    </row>
    <row r="71" customFormat="false" ht="13.3" hidden="false" customHeight="false" outlineLevel="0" collapsed="false">
      <c r="B71" s="38" t="s">
        <v>113</v>
      </c>
      <c r="C71" s="39" t="n">
        <f aca="false">-C67+C68+C69+C70</f>
        <v>-37254.91681</v>
      </c>
      <c r="D71" s="26"/>
    </row>
    <row r="77" customFormat="false" ht="13.3" hidden="false" customHeight="false" outlineLevel="0" collapsed="false">
      <c r="C77" s="0" t="s">
        <v>114</v>
      </c>
    </row>
    <row r="78" customFormat="false" ht="14.9" hidden="false" customHeight="false" outlineLevel="0" collapsed="false">
      <c r="C78" s="40" t="n">
        <f aca="false">C62+C65-C68</f>
        <v>49149.76681</v>
      </c>
      <c r="D78" s="0" t="s">
        <v>115</v>
      </c>
      <c r="F78" s="0" t="s">
        <v>116</v>
      </c>
    </row>
    <row r="79" customFormat="false" ht="14.9" hidden="false" customHeight="false" outlineLevel="0" collapsed="false">
      <c r="C79" s="41" t="n">
        <f aca="false">C63+C64+C66-C69</f>
        <v>3538.4</v>
      </c>
      <c r="D79" s="0" t="s">
        <v>117</v>
      </c>
    </row>
    <row r="80" customFormat="false" ht="7.45" hidden="false" customHeight="true" outlineLevel="0" collapsed="false">
      <c r="C80" s="40"/>
    </row>
    <row r="81" customFormat="false" ht="14.9" hidden="false" customHeight="false" outlineLevel="0" collapsed="false">
      <c r="C81" s="40" t="n">
        <f aca="false">-C78-C79</f>
        <v>-52688.16681</v>
      </c>
      <c r="D81" s="0" t="s">
        <v>118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