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325" firstSheet="0" activeTab="0"/>
  </bookViews>
  <sheets>
    <sheet name="SETTEMBRE" sheetId="1" state="visible" r:id="rId2"/>
    <sheet name="Foglio3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<sst xmlns="http://schemas.openxmlformats.org/spreadsheetml/2006/main" count="152" uniqueCount="123">
  <si>
    <t>VENDITE</t>
  </si>
  <si>
    <t>RIEPILOGO PER ALIQUOTA</t>
  </si>
  <si>
    <t>IMPONIBILE</t>
  </si>
  <si>
    <t>IVA</t>
  </si>
  <si>
    <t>V.00</t>
  </si>
  <si>
    <t>IVA 12,3% CONF. VINO SOCIO R SP (DA NON USARE)</t>
  </si>
  <si>
    <t>I22</t>
  </si>
  <si>
    <t>IVA 22% SU ACQ. INTRA</t>
  </si>
  <si>
    <t>ATT. AGRICOLA</t>
  </si>
  <si>
    <t>IVA 22% ALIQUOTA ORDINARIA</t>
  </si>
  <si>
    <t>IVA 22% VENDITA CESPITI</t>
  </si>
  <si>
    <t>IVA VEND. 10% FORF. 4% ART 34</t>
  </si>
  <si>
    <t>IVA VEND. 12,3% FORF.12,3% A.34</t>
  </si>
  <si>
    <t>IVA VENDITE 22% FORF. 12.3% ART 34</t>
  </si>
  <si>
    <t>ESENTE ART.10</t>
  </si>
  <si>
    <t>NON IMP. ART.41 DL331/93 INTRA</t>
  </si>
  <si>
    <t>NON IMP. ART.8 DPR 683/VINI</t>
  </si>
  <si>
    <t>VRC</t>
  </si>
  <si>
    <t>S.ADD.IVA</t>
  </si>
  <si>
    <t>ATT. COMM.</t>
  </si>
  <si>
    <t>V.01</t>
  </si>
  <si>
    <t>IVA 22% VENDITE ATT.COMM</t>
  </si>
  <si>
    <t>V.03</t>
  </si>
  <si>
    <t>V.04</t>
  </si>
  <si>
    <t>R22</t>
  </si>
  <si>
    <t>IVA 22% SU ACQU IN REVERSE CH.</t>
  </si>
  <si>
    <t>ACQUISTI</t>
  </si>
  <si>
    <t>A.00</t>
  </si>
  <si>
    <t>IVA 4% SOCI ESONERATI</t>
  </si>
  <si>
    <t>IVA 04% ALIQUOTA ORDINARIA</t>
  </si>
  <si>
    <t>IVA 10% ALIQUOTA ORDIANRIA</t>
  </si>
  <si>
    <t>IVA 22% ALIQUOTA ORDIANRIA</t>
  </si>
  <si>
    <t>IVA 10% SOCI REGIME NORMALE</t>
  </si>
  <si>
    <t>INDETRAIBILE 60% ALIQ.22%</t>
  </si>
  <si>
    <t>IVA 22% SU IMPORTAZIONI</t>
  </si>
  <si>
    <t>INDETRAIBILE 100% AL.22%</t>
  </si>
  <si>
    <t>ESENTE IVA SRT.10 COMMA 1</t>
  </si>
  <si>
    <t>NON IMPONIBILE Art.15</t>
  </si>
  <si>
    <t>NON ASSOGG. ART.1C100</t>
  </si>
  <si>
    <t>NON SOGGETTO IVA ART. 26/b</t>
  </si>
  <si>
    <t>ESCLUSO IVA ART.4 DPR 633/72</t>
  </si>
  <si>
    <t>OPERAZ. AI SENS ART.27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</si>
  <si>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</si>
  <si>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</si>
  <si>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</si>
  <si>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</si>
  <si>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</si>
  <si>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A.01</t>
  </si>
  <si>
    <t>IVA 4% SOCI REGIME SPECIALE</t>
  </si>
  <si>
    <t>IVA 22% ACQUISTI ATT.COMM.LE</t>
  </si>
  <si>
    <t>CORRISPETTIVI</t>
  </si>
  <si>
    <t>ATT.AGRICOLA</t>
  </si>
  <si>
    <t>IVA VEND. 22% FORF.12,3% ART.34</t>
  </si>
  <si>
    <t>ATT. COMMERCIALE</t>
  </si>
  <si>
    <t>IVA 4% VENDITE ATT. COMM/LE</t>
  </si>
  <si>
    <t>IVA 10% VENDITE ATT. COMM/LE</t>
  </si>
  <si>
    <t>IVA 22% VENDITE ATT. COMM/LE</t>
  </si>
  <si>
    <t>COMPOSIZIONE IVA VENDITE</t>
  </si>
  <si>
    <t>IVA 12,3% CONF.VINO SOCIO R.SP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</si>
  <si>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</si>
  <si>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</si>
  <si>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</si>
  <si>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</si>
  <si>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</si>
  <si>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SETTEMBRE</t>
  </si>
  <si>
    <t>IVA DOVUTA</t>
  </si>
  <si>
    <t>IVA VENDITE ATTIVITA' AGRICOLA</t>
  </si>
  <si>
    <t>IVA REVERSE</t>
  </si>
  <si>
    <t>la differenza deve corrispondere a due volte l'impo del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</si>
  <si>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</si>
  <si>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</si>
  <si>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</si>
  <si>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</si>
  <si>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</si>
  <si>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</si>
  <si>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</si>
  <si>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</si>
  <si>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</si>
  <si>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</si>
  <si>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</si>
  <si>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</si>
  <si>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</si>
  <si>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</si>
  <si>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</si>
  <si>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</si>
  <si>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</si>
  <si>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</si>
  <si>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</si>
  <si>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</si>
  <si>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</si>
  <si>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</si>
  <si>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</si>
  <si>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</si>
  <si>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</si>
  <si>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</si>
  <si>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</si>
  <si>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IVA +DEBITO/- CREDITO</t>
  </si>
  <si>
    <t>(DIFF DATA DA DUE VOLTE IVA INTRA)</t>
  </si>
  <si>
    <t>ATTIVITA' COMMERCIALE</t>
  </si>
  <si>
    <t>IVA VENDITE</t>
  </si>
  <si>
    <t>TOTALE IVA A (+)DEBITO (-) cred.</t>
  </si>
  <si>
    <t>IVA ACQUISTI</t>
  </si>
  <si>
    <t>Iva a debito (+), iva a credito (-)</t>
  </si>
  <si>
    <t>Liquidazione Iva mese SETTEMBRE</t>
  </si>
  <si>
    <t>Iva Corrispettivi + Vendite(agricola)</t>
  </si>
  <si>
    <t>Iva Corrispettivi att. Commerciale</t>
  </si>
  <si>
    <t>Iva vendite attività commerciale</t>
  </si>
  <si>
    <t>Iva diversa attività agricola</t>
  </si>
  <si>
    <t>Iva Intra e reverse</t>
  </si>
  <si>
    <t>-</t>
  </si>
  <si>
    <t>Iva a debito</t>
  </si>
  <si>
    <t>Iva detraibile (att. Agricola)</t>
  </si>
  <si>
    <t>Iva acquisti att. Commerciale</t>
  </si>
  <si>
    <t>Credito Iva periodo precedente</t>
  </si>
  <si>
    <t>Iva (+) credito, (-) debito</t>
  </si>
  <si>
    <t>Iva versata con il primo F24</t>
  </si>
  <si>
    <t>Iva definitiva (dopo mod. ft emessa)</t>
  </si>
  <si>
    <t>Totale Iva da versare</t>
  </si>
  <si>
    <t>Calcoli a parte</t>
  </si>
  <si>
    <t>iva agricola (a debito)</t>
  </si>
  <si>
    <t>(torna con la liquidazione AV2000)</t>
  </si>
  <si>
    <t>iva commerciale (a credito)</t>
  </si>
  <si>
    <t>( Iva a debito)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</si>
</sst>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#,##0.00"/>
    <numFmt numFmtId="168" formatCode="0.00"/>
    <numFmt numFmtId="169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4"/>
  <sheetViews>
    <sheetView windowProtection="false"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E41" activeCellId="0" sqref="E41"/>
    </sheetView>
  </sheetViews>
  <sheetFormatPr defaultRowHeight="12.8"/>
  <cols>
    <col collapsed="false" hidden="false" max="1" min="1" style="0" width="11.2755102040816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1.9948979591837"/>
    <col collapsed="false" hidden="false" max="7" min="7" style="1" width="10.8877551020408"/>
    <col collapsed="false" hidden="false" max="1025" min="8" style="0" width="8.6734693877551"/>
  </cols>
  <sheetData>
    <row r="1" customFormat="false" ht="13.3" hidden="false" customHeight="false" outlineLevel="0" collapsed="false">
      <c r="B1" s="2" t="s">
        <v>0</v>
      </c>
      <c r="C1" s="2"/>
      <c r="D1" s="2"/>
      <c r="E1" s="2"/>
      <c r="F1" s="3"/>
      <c r="G1" s="0"/>
    </row>
    <row r="2" customFormat="false" ht="13.3" hidden="false" customHeight="false" outlineLevel="0" collapsed="false">
      <c r="C2" s="0" t="s">
        <v>1</v>
      </c>
      <c r="E2" s="4" t="s">
        <v>2</v>
      </c>
      <c r="F2" s="4" t="s">
        <v>3</v>
      </c>
      <c r="G2" s="0"/>
    </row>
    <row r="3" customFormat="false" ht="13.3" hidden="false" customHeight="false" outlineLevel="0" collapsed="false">
      <c r="B3" s="5" t="s">
        <v>4</v>
      </c>
      <c r="C3" s="0" t="n">
        <v>33</v>
      </c>
      <c r="D3" s="0" t="s">
        <v>5</v>
      </c>
      <c r="E3" s="6"/>
      <c r="F3" s="6"/>
      <c r="G3" s="0"/>
    </row>
    <row r="4" customFormat="false" ht="13.3" hidden="false" customHeight="false" outlineLevel="0" collapsed="false">
      <c r="B4" s="5"/>
      <c r="C4" s="7" t="s">
        <v>6</v>
      </c>
      <c r="D4" s="0" t="s">
        <v>7</v>
      </c>
      <c r="E4" s="8"/>
      <c r="F4" s="8"/>
      <c r="G4" s="0"/>
    </row>
    <row r="5" customFormat="false" ht="14.9" hidden="false" customHeight="true" outlineLevel="0" collapsed="false">
      <c r="A5" s="9" t="s">
        <v>8</v>
      </c>
      <c r="B5" s="10"/>
      <c r="C5" s="0" t="n">
        <v>22</v>
      </c>
      <c r="D5" s="0" t="s">
        <v>9</v>
      </c>
      <c r="E5" s="11"/>
      <c r="F5" s="11"/>
      <c r="G5" s="0"/>
    </row>
    <row r="6" customFormat="false" ht="13.3" hidden="false" customHeight="false" outlineLevel="0" collapsed="false">
      <c r="A6" s="9"/>
      <c r="B6" s="10"/>
      <c r="C6" s="0" t="n">
        <v>242</v>
      </c>
      <c r="D6" s="0" t="s">
        <v>10</v>
      </c>
      <c r="E6" s="11"/>
      <c r="F6" s="11"/>
      <c r="G6" s="0"/>
    </row>
    <row r="7" customFormat="false" ht="13.3" hidden="false" customHeight="false" outlineLevel="0" collapsed="false">
      <c r="A7" s="9"/>
      <c r="B7" s="10"/>
      <c r="C7" s="0" t="n">
        <v>410</v>
      </c>
      <c r="D7" s="0" t="s">
        <v>11</v>
      </c>
      <c r="E7" s="11" t="n">
        <v>12311.1</v>
      </c>
      <c r="F7" s="11" t="n">
        <v>1231.11</v>
      </c>
      <c r="G7" s="0"/>
    </row>
    <row r="8" customFormat="false" ht="13.3" hidden="false" customHeight="false" outlineLevel="0" collapsed="false">
      <c r="A8" s="9"/>
      <c r="B8" s="10"/>
      <c r="C8" s="0" t="n">
        <v>412</v>
      </c>
      <c r="D8" s="0" t="s">
        <v>12</v>
      </c>
      <c r="E8" s="11"/>
      <c r="F8" s="11"/>
      <c r="G8" s="0"/>
    </row>
    <row r="9" customFormat="false" ht="13.3" hidden="false" customHeight="false" outlineLevel="0" collapsed="false">
      <c r="A9" s="9"/>
      <c r="B9" s="10"/>
      <c r="C9" s="0" t="n">
        <v>442</v>
      </c>
      <c r="D9" s="0" t="s">
        <v>13</v>
      </c>
      <c r="E9" s="11" t="n">
        <v>841889.85</v>
      </c>
      <c r="F9" s="11" t="n">
        <v>185215.78</v>
      </c>
      <c r="G9" s="0"/>
    </row>
    <row r="10" customFormat="false" ht="13.3" hidden="false" customHeight="false" outlineLevel="0" collapsed="false">
      <c r="A10" s="9"/>
      <c r="B10" s="10"/>
      <c r="C10" s="0" t="n">
        <v>50</v>
      </c>
      <c r="D10" s="0" t="s">
        <v>14</v>
      </c>
      <c r="E10" s="11"/>
      <c r="F10" s="11"/>
      <c r="G10" s="0"/>
    </row>
    <row r="11" customFormat="false" ht="13.3" hidden="false" customHeight="false" outlineLevel="0" collapsed="false">
      <c r="A11" s="12"/>
      <c r="B11" s="10"/>
      <c r="C11" s="0" t="n">
        <v>81</v>
      </c>
      <c r="D11" s="0" t="s">
        <v>15</v>
      </c>
      <c r="E11" s="11" t="n">
        <v>499.2</v>
      </c>
      <c r="F11" s="11"/>
      <c r="G11" s="0"/>
    </row>
    <row r="12" customFormat="false" ht="13.3" hidden="false" customHeight="false" outlineLevel="0" collapsed="false">
      <c r="A12" s="12"/>
      <c r="B12" s="10"/>
      <c r="C12" s="0" t="n">
        <v>88</v>
      </c>
      <c r="D12" s="0" t="s">
        <v>16</v>
      </c>
      <c r="E12" s="11"/>
      <c r="F12" s="11"/>
      <c r="G12" s="0"/>
    </row>
    <row r="13" customFormat="false" ht="13.3" hidden="false" customHeight="false" outlineLevel="0" collapsed="false">
      <c r="A13" s="12"/>
      <c r="B13" s="10"/>
      <c r="C13" s="7" t="s">
        <v>17</v>
      </c>
      <c r="D13" s="0" t="s">
        <v>18</v>
      </c>
      <c r="E13" s="11"/>
      <c r="F13" s="11"/>
      <c r="G13" s="0"/>
    </row>
    <row r="14" customFormat="false" ht="13.3" hidden="false" customHeight="true" outlineLevel="0" collapsed="false">
      <c r="A14" s="9" t="s">
        <v>19</v>
      </c>
      <c r="B14" s="5" t="s">
        <v>20</v>
      </c>
      <c r="C14" s="0" t="n">
        <v>542</v>
      </c>
      <c r="D14" s="0" t="s">
        <v>21</v>
      </c>
      <c r="E14" s="11" t="n">
        <v>4773.09</v>
      </c>
      <c r="F14" s="11" t="n">
        <v>1050.09</v>
      </c>
      <c r="G14" s="0"/>
    </row>
    <row r="15" customFormat="false" ht="13.3" hidden="false" customHeight="false" outlineLevel="0" collapsed="false">
      <c r="A15" s="9"/>
      <c r="B15" s="5" t="s">
        <v>22</v>
      </c>
      <c r="C15" s="0" t="n">
        <v>581</v>
      </c>
      <c r="D15" s="0" t="s">
        <v>15</v>
      </c>
      <c r="E15" s="11"/>
      <c r="F15" s="8"/>
      <c r="G15" s="0"/>
    </row>
    <row r="16" customFormat="false" ht="26.85" hidden="false" customHeight="true" outlineLevel="0" collapsed="false">
      <c r="A16" s="10" t="s">
        <v>8</v>
      </c>
      <c r="B16" s="10" t="s">
        <v>23</v>
      </c>
      <c r="C16" s="13" t="s">
        <v>24</v>
      </c>
      <c r="D16" s="14" t="s">
        <v>25</v>
      </c>
      <c r="E16" s="15" t="n">
        <v>171.6</v>
      </c>
      <c r="F16" s="15" t="n">
        <v>37.75</v>
      </c>
      <c r="G16" s="0"/>
    </row>
    <row r="17" customFormat="false" ht="13.3" hidden="false" customHeight="false" outlineLevel="0" collapsed="false">
      <c r="E17" s="16" t="n">
        <f aca="false">SUM(E3:E16)</f>
        <v>859644.84</v>
      </c>
      <c r="F17" s="16" t="n">
        <f aca="false">SUM(F3:F16)</f>
        <v>187534.73</v>
      </c>
      <c r="G17" s="0"/>
    </row>
    <row r="18" customFormat="false" ht="13.3" hidden="false" customHeight="false" outlineLevel="0" collapsed="false">
      <c r="E18" s="17"/>
      <c r="F18" s="17"/>
      <c r="G18" s="0"/>
    </row>
    <row r="19" customFormat="false" ht="13.3" hidden="false" customHeight="false" outlineLevel="0" collapsed="false">
      <c r="A19" s="2" t="s">
        <v>26</v>
      </c>
      <c r="B19" s="2"/>
      <c r="C19" s="2"/>
      <c r="D19" s="2"/>
      <c r="E19" s="2"/>
      <c r="F19" s="2"/>
      <c r="G19" s="0"/>
    </row>
    <row r="20" customFormat="false" ht="13.3" hidden="false" customHeight="false" outlineLevel="0" collapsed="false">
      <c r="B20" s="5" t="s">
        <v>27</v>
      </c>
      <c r="C20" s="0" t="n">
        <v>44</v>
      </c>
      <c r="D20" s="0" t="s">
        <v>28</v>
      </c>
      <c r="E20" s="18"/>
      <c r="F20" s="18"/>
      <c r="G20" s="18"/>
    </row>
    <row r="21" customFormat="false" ht="13.3" hidden="false" customHeight="false" outlineLevel="0" collapsed="false">
      <c r="B21" s="5"/>
      <c r="C21" s="0" t="n">
        <v>4</v>
      </c>
      <c r="D21" s="0" t="s">
        <v>29</v>
      </c>
      <c r="E21" s="18"/>
      <c r="F21" s="18"/>
      <c r="G21" s="18"/>
    </row>
    <row r="22" customFormat="false" ht="13.3" hidden="false" customHeight="false" outlineLevel="0" collapsed="false">
      <c r="A22" s="2" t="s">
        <v>8</v>
      </c>
      <c r="C22" s="0" t="n">
        <v>10</v>
      </c>
      <c r="D22" s="0" t="s">
        <v>30</v>
      </c>
      <c r="E22" s="18" t="n">
        <v>23377.88</v>
      </c>
      <c r="F22" s="18" t="n">
        <v>2337.79</v>
      </c>
      <c r="G22" s="18"/>
    </row>
    <row r="23" customFormat="false" ht="13.3" hidden="false" customHeight="false" outlineLevel="0" collapsed="false">
      <c r="A23" s="2"/>
      <c r="C23" s="0" t="n">
        <v>22</v>
      </c>
      <c r="D23" s="0" t="s">
        <v>31</v>
      </c>
      <c r="E23" s="18" t="n">
        <v>43631.96</v>
      </c>
      <c r="F23" s="18" t="n">
        <v>9599.05</v>
      </c>
    </row>
    <row r="24" customFormat="false" ht="13.3" hidden="false" customHeight="false" outlineLevel="0" collapsed="false">
      <c r="A24" s="2"/>
      <c r="C24" s="0" t="n">
        <v>30</v>
      </c>
      <c r="D24" s="0" t="s">
        <v>32</v>
      </c>
      <c r="E24" s="18"/>
      <c r="F24" s="18"/>
    </row>
    <row r="25" customFormat="false" ht="13.3" hidden="false" customHeight="false" outlineLevel="0" collapsed="false">
      <c r="A25" s="2"/>
      <c r="C25" s="0" t="n">
        <v>68</v>
      </c>
      <c r="D25" s="0" t="s">
        <v>33</v>
      </c>
      <c r="E25" s="16"/>
      <c r="F25" s="16"/>
    </row>
    <row r="26" customFormat="false" ht="13.3" hidden="false" customHeight="false" outlineLevel="0" collapsed="false">
      <c r="A26" s="2"/>
      <c r="C26" s="0" t="n">
        <v>64</v>
      </c>
      <c r="D26" s="0" t="s">
        <v>34</v>
      </c>
      <c r="E26" s="16"/>
      <c r="F26" s="16"/>
    </row>
    <row r="27" customFormat="false" ht="13.3" hidden="false" customHeight="false" outlineLevel="0" collapsed="false">
      <c r="A27" s="2"/>
      <c r="C27" s="0" t="n">
        <v>77</v>
      </c>
      <c r="D27" s="0" t="s">
        <v>35</v>
      </c>
      <c r="E27" s="16"/>
      <c r="F27" s="16"/>
    </row>
    <row r="28" customFormat="false" ht="13.3" hidden="false" customHeight="false" outlineLevel="0" collapsed="false">
      <c r="A28" s="2"/>
      <c r="C28" s="0" t="n">
        <v>80</v>
      </c>
      <c r="D28" s="0" t="s">
        <v>36</v>
      </c>
      <c r="E28" s="16"/>
      <c r="F28" s="16"/>
    </row>
    <row r="29" customFormat="false" ht="13.3" hidden="false" customHeight="false" outlineLevel="0" collapsed="false">
      <c r="A29" s="2"/>
      <c r="C29" s="0" t="n">
        <v>85</v>
      </c>
      <c r="D29" s="0" t="s">
        <v>37</v>
      </c>
      <c r="E29" s="16" t="n">
        <v>0.98</v>
      </c>
      <c r="F29" s="17"/>
    </row>
    <row r="30" customFormat="false" ht="13.3" hidden="false" customHeight="false" outlineLevel="0" collapsed="false">
      <c r="A30" s="2"/>
      <c r="C30" s="0" t="n">
        <v>94</v>
      </c>
      <c r="D30" s="0" t="s">
        <v>38</v>
      </c>
      <c r="E30" s="16"/>
      <c r="F30" s="17"/>
    </row>
    <row r="31" customFormat="false" ht="13.3" hidden="false" customHeight="false" outlineLevel="0" collapsed="false">
      <c r="A31" s="2"/>
      <c r="C31" s="0" t="n">
        <v>96</v>
      </c>
      <c r="D31" s="0" t="s">
        <v>39</v>
      </c>
      <c r="E31" s="16"/>
      <c r="F31" s="17"/>
    </row>
    <row r="32" customFormat="false" ht="13.3" hidden="false" customHeight="false" outlineLevel="0" collapsed="false">
      <c r="A32" s="2"/>
      <c r="C32" s="0" t="n">
        <v>97</v>
      </c>
      <c r="D32" s="0" t="s">
        <v>40</v>
      </c>
      <c r="E32" s="16"/>
      <c r="F32" s="17"/>
    </row>
    <row r="33" customFormat="false" ht="13.3" hidden="false" customHeight="false" outlineLevel="0" collapsed="false">
      <c r="A33" s="2"/>
      <c r="C33" s="0" t="n">
        <v>98</v>
      </c>
      <c r="D33" s="0" t="s">
        <v>41</v>
      </c>
      <c r="E33" s="16"/>
      <c r="F33" s="17"/>
    </row>
    <row r="34" customFormat="false" ht="13.3" hidden="false" customHeight="false" outlineLevel="0" collapsed="false">
      <c r="A34" s="2"/>
      <c r="C34" s="0" t="n">
        <v>99</v>
      </c>
      <c r="D34" s="0" t="s">
        <v>42</v>
      </c>
      <c r="E34" s="16"/>
      <c r="F34" s="17"/>
    </row>
    <row r="35" customFormat="false" ht="13.3" hidden="false" customHeight="false" outlineLevel="0" collapsed="false">
      <c r="A35" s="2"/>
      <c r="C35" s="0" t="n">
        <v>122</v>
      </c>
      <c r="D35" s="0" t="s">
        <v>43</v>
      </c>
      <c r="E35" s="16" t="n">
        <v>171.6</v>
      </c>
      <c r="F35" s="16" t="n">
        <v>37.75</v>
      </c>
    </row>
    <row r="36" customFormat="false" ht="13.3" hidden="false" customHeight="false" outlineLevel="0" collapsed="false">
      <c r="A36" s="2"/>
      <c r="C36" s="0" t="n">
        <v>222</v>
      </c>
      <c r="D36" s="0" t="s">
        <v>44</v>
      </c>
      <c r="E36" s="16"/>
      <c r="F36" s="16"/>
    </row>
    <row r="37" customFormat="false" ht="13.3" hidden="false" customHeight="false" outlineLevel="0" collapsed="false">
      <c r="A37" s="2"/>
      <c r="C37" s="0" t="n">
        <v>504</v>
      </c>
      <c r="D37" s="0" t="s">
        <v>45</v>
      </c>
      <c r="E37" s="16"/>
      <c r="F37" s="16"/>
    </row>
    <row r="38" customFormat="false" ht="13.3" hidden="false" customHeight="false" outlineLevel="0" collapsed="false">
      <c r="A38" s="2"/>
      <c r="C38" s="0" t="n">
        <v>322</v>
      </c>
      <c r="D38" s="0" t="s">
        <v>46</v>
      </c>
      <c r="E38" s="16"/>
      <c r="F38" s="16"/>
    </row>
    <row r="39" customFormat="false" ht="13.3" hidden="false" customHeight="false" outlineLevel="0" collapsed="false">
      <c r="A39" s="2"/>
      <c r="B39" s="0" t="s">
        <v>47</v>
      </c>
      <c r="C39" s="0" t="n">
        <v>24</v>
      </c>
      <c r="D39" s="0" t="s">
        <v>48</v>
      </c>
      <c r="E39" s="16" t="n">
        <v>9615.38</v>
      </c>
      <c r="F39" s="16" t="n">
        <v>384.62</v>
      </c>
    </row>
    <row r="40" customFormat="false" ht="13.3" hidden="false" customHeight="false" outlineLevel="0" collapsed="false">
      <c r="A40" s="2"/>
      <c r="C40" s="0" t="n">
        <v>30</v>
      </c>
      <c r="D40" s="0" t="s">
        <v>32</v>
      </c>
      <c r="E40" s="16"/>
      <c r="F40" s="16"/>
    </row>
    <row r="41" customFormat="false" ht="13.3" hidden="false" customHeight="false" outlineLevel="0" collapsed="false">
      <c r="A41" s="19" t="s">
        <v>19</v>
      </c>
      <c r="C41" s="0" t="n">
        <v>522</v>
      </c>
      <c r="D41" s="0" t="s">
        <v>49</v>
      </c>
      <c r="E41" s="16" t="n">
        <v>31336.4</v>
      </c>
      <c r="F41" s="16" t="n">
        <v>6894.01</v>
      </c>
    </row>
    <row r="42" customFormat="false" ht="13.3" hidden="false" customHeight="false" outlineLevel="0" collapsed="false">
      <c r="A42" s="19"/>
      <c r="C42" s="0" t="n">
        <v>85</v>
      </c>
      <c r="D42" s="0" t="s">
        <v>37</v>
      </c>
      <c r="E42" s="20"/>
      <c r="F42" s="20"/>
    </row>
    <row r="43" customFormat="false" ht="13.3" hidden="false" customHeight="false" outlineLevel="0" collapsed="false">
      <c r="A43" s="19"/>
      <c r="E43" s="16" t="n">
        <f aca="false">SUM(E20:E42)</f>
        <v>108134.2</v>
      </c>
      <c r="F43" s="16" t="n">
        <f aca="false">SUM(F20:F42)</f>
        <v>19253.22</v>
      </c>
    </row>
    <row r="44" customFormat="false" ht="13.3" hidden="false" customHeight="false" outlineLevel="0" collapsed="false">
      <c r="E44" s="17"/>
      <c r="F44" s="17"/>
    </row>
    <row r="45" customFormat="false" ht="13.3" hidden="false" customHeight="false" outlineLevel="0" collapsed="false">
      <c r="E45" s="17"/>
      <c r="F45" s="17"/>
    </row>
    <row r="46" customFormat="false" ht="13.3" hidden="false" customHeight="false" outlineLevel="0" collapsed="false">
      <c r="A46" s="2" t="s">
        <v>50</v>
      </c>
      <c r="B46" s="2"/>
      <c r="C46" s="2"/>
      <c r="D46" s="2"/>
      <c r="E46" s="2"/>
      <c r="F46" s="2"/>
    </row>
    <row r="47" customFormat="false" ht="7.45" hidden="false" customHeight="true" outlineLevel="0" collapsed="false">
      <c r="A47" s="5"/>
      <c r="B47" s="5"/>
      <c r="C47" s="5"/>
      <c r="D47" s="5"/>
      <c r="E47" s="4"/>
      <c r="F47" s="4"/>
    </row>
    <row r="48" customFormat="false" ht="13.3" hidden="false" customHeight="false" outlineLevel="0" collapsed="false">
      <c r="A48" s="0" t="s">
        <v>51</v>
      </c>
      <c r="C48" s="0" t="n">
        <v>442</v>
      </c>
      <c r="D48" s="0" t="s">
        <v>52</v>
      </c>
      <c r="E48" s="16" t="n">
        <v>77504.38</v>
      </c>
      <c r="F48" s="16" t="n">
        <v>17050.77</v>
      </c>
    </row>
    <row r="49" customFormat="false" ht="13.3" hidden="false" customHeight="true" outlineLevel="0" collapsed="false">
      <c r="A49" s="9" t="s">
        <v>53</v>
      </c>
      <c r="C49" s="0" t="n">
        <v>529</v>
      </c>
      <c r="D49" s="0" t="s">
        <v>54</v>
      </c>
      <c r="E49" s="16" t="n">
        <v>691.93</v>
      </c>
      <c r="F49" s="16" t="n">
        <v>27.67</v>
      </c>
    </row>
    <row r="50" customFormat="false" ht="13.3" hidden="false" customHeight="false" outlineLevel="0" collapsed="false">
      <c r="A50" s="9"/>
      <c r="C50" s="0" t="n">
        <v>530</v>
      </c>
      <c r="D50" s="0" t="s">
        <v>55</v>
      </c>
      <c r="E50" s="16"/>
      <c r="F50" s="16"/>
    </row>
    <row r="51" customFormat="false" ht="13.3" hidden="false" customHeight="false" outlineLevel="0" collapsed="false">
      <c r="A51" s="9"/>
      <c r="C51" s="0" t="n">
        <v>542</v>
      </c>
      <c r="D51" s="0" t="s">
        <v>56</v>
      </c>
      <c r="E51" s="20" t="n">
        <v>19163.33</v>
      </c>
      <c r="F51" s="20" t="n">
        <v>4215.92</v>
      </c>
    </row>
    <row r="52" customFormat="false" ht="13.3" hidden="false" customHeight="false" outlineLevel="0" collapsed="false">
      <c r="E52" s="16" t="n">
        <f aca="false">SUM(E48:E51)</f>
        <v>97359.64</v>
      </c>
      <c r="F52" s="16" t="n">
        <f aca="false">SUM(F48:F51)</f>
        <v>21294.36</v>
      </c>
    </row>
    <row r="54" customFormat="false" ht="13.3" hidden="false" customHeight="false" outlineLevel="0" collapsed="false"/>
    <row r="55" customFormat="false" ht="13.3" hidden="false" customHeight="false" outlineLevel="0" collapsed="false"/>
  </sheetData>
  <mergeCells count="7">
    <mergeCell ref="B1:E1"/>
    <mergeCell ref="A5:A9"/>
    <mergeCell ref="A14:A15"/>
    <mergeCell ref="A19:F19"/>
    <mergeCell ref="A22:A38"/>
    <mergeCell ref="A46:F46"/>
    <mergeCell ref="A49:A5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65536"/>
  <sheetViews>
    <sheetView windowProtection="false" showFormulas="false" showGridLines="true" showRowColHeaders="true" showZeros="true" rightToLeft="false" tabSelected="false" showOutlineSymbols="true" defaultGridColor="true" view="normal" topLeftCell="A52" colorId="64" zoomScale="100" zoomScaleNormal="100" zoomScalePageLayoutView="100" workbookViewId="0">
      <selection pane="topLeft" activeCell="D72" activeCellId="0" sqref="D72"/>
    </sheetView>
  </sheetViews>
  <sheetFormatPr defaultRowHeight="13.3"/>
  <cols>
    <col collapsed="false" hidden="false" max="1" min="1" style="0" width="8.6734693877551"/>
    <col collapsed="false" hidden="false" max="2" min="2" style="0" width="30.4285714285714"/>
    <col collapsed="false" hidden="false" max="3" min="3" style="0" width="13.5357142857143"/>
    <col collapsed="false" hidden="false" max="4" min="4" style="0" width="10.9948979591837"/>
    <col collapsed="false" hidden="false" max="5" min="5" style="0" width="7.89285714285714"/>
    <col collapsed="false" hidden="false" max="6" min="6" style="0" width="10.719387755102"/>
    <col collapsed="false" hidden="false" max="1025" min="7" style="0" width="8.6734693877551"/>
  </cols>
  <sheetData>
    <row r="1" customFormat="false" ht="13.3" hidden="false" customHeight="false" outlineLevel="0" collapsed="false">
      <c r="B1" s="0" t="s">
        <v>57</v>
      </c>
      <c r="C1" s="5" t="s">
        <v>2</v>
      </c>
    </row>
    <row r="2" customFormat="false" ht="13.3" hidden="false" customHeight="false" outlineLevel="0" collapsed="false">
      <c r="B2" s="0" t="s">
        <v>58</v>
      </c>
      <c r="C2" s="21" t="n">
        <f aca="false">SETTEMBRE!E3</f>
        <v>0</v>
      </c>
    </row>
    <row r="3" customFormat="false" ht="13.3" hidden="false" customHeight="false" outlineLevel="0" collapsed="false">
      <c r="B3" s="0" t="s">
        <v>59</v>
      </c>
      <c r="C3" s="21" t="n">
        <f aca="false">SETTEMBRE!E11</f>
        <v>499.2</v>
      </c>
      <c r="D3" s="21"/>
    </row>
    <row r="4" customFormat="false" ht="13.3" hidden="false" customHeight="false" outlineLevel="0" collapsed="false">
      <c r="B4" s="0" t="s">
        <v>60</v>
      </c>
      <c r="C4" s="21" t="n">
        <f aca="false">SETTEMBRE!E12</f>
        <v>0</v>
      </c>
    </row>
    <row r="5" customFormat="false" ht="13.3" hidden="false" customHeight="false" outlineLevel="0" collapsed="false">
      <c r="B5" s="0" t="s">
        <v>61</v>
      </c>
      <c r="C5" s="11" t="n">
        <f aca="false">SETTEMBRE!E16</f>
        <v>171.6</v>
      </c>
    </row>
    <row r="6" customFormat="false" ht="13.3" hidden="false" customHeight="false" outlineLevel="0" collapsed="false">
      <c r="B6" s="0" t="s">
        <v>11</v>
      </c>
      <c r="C6" s="11" t="n">
        <f aca="false">SETTEMBRE!E7</f>
        <v>12311.1</v>
      </c>
    </row>
    <row r="7" customFormat="false" ht="13.3" hidden="false" customHeight="false" outlineLevel="0" collapsed="false">
      <c r="B7" s="0" t="s">
        <v>62</v>
      </c>
      <c r="C7" s="22" t="n">
        <f aca="false">SETTEMBRE!E9+SETTEMBRE!E48</f>
        <v>919394.23</v>
      </c>
    </row>
    <row r="8" customFormat="false" ht="13.3" hidden="false" customHeight="false" outlineLevel="0" collapsed="false">
      <c r="C8" s="23" t="n">
        <f aca="false">SUM(C2:C7)</f>
        <v>932376.13</v>
      </c>
    </row>
    <row r="10" customFormat="false" ht="13.3" hidden="false" customHeight="false" outlineLevel="0" collapsed="false">
      <c r="B10" s="0" t="s">
        <v>63</v>
      </c>
      <c r="C10" s="5" t="s">
        <v>64</v>
      </c>
    </row>
    <row r="11" customFormat="false" ht="13.3" hidden="false" customHeight="false" outlineLevel="0" collapsed="false">
      <c r="B11" s="0" t="s">
        <v>65</v>
      </c>
    </row>
    <row r="12" customFormat="false" ht="13.3" hidden="false" customHeight="false" outlineLevel="0" collapsed="false">
      <c r="B12" s="0" t="s">
        <v>52</v>
      </c>
      <c r="C12" s="16" t="n">
        <f aca="false">SETTEMBRE!F48</f>
        <v>17050.77</v>
      </c>
    </row>
    <row r="13" customFormat="false" ht="13.3" hidden="false" customHeight="false" outlineLevel="0" collapsed="false">
      <c r="B13" s="0" t="s">
        <v>66</v>
      </c>
      <c r="C13" s="16" t="n">
        <f aca="false">SETTEMBRE!F5+SETTEMBRE!F6+SETTEMBRE!F7+SETTEMBRE!F9+SETTEMBRE!F3+SETTEMBRE!F8</f>
        <v>186446.89</v>
      </c>
    </row>
    <row r="14" customFormat="false" ht="13.3" hidden="false" customHeight="false" outlineLevel="0" collapsed="false">
      <c r="B14" s="0" t="s">
        <v>67</v>
      </c>
      <c r="C14" s="20"/>
    </row>
    <row r="15" customFormat="false" ht="13.3" hidden="false" customHeight="false" outlineLevel="0" collapsed="false">
      <c r="C15" s="16" t="n">
        <f aca="false">SUM(C12:C14)</f>
        <v>203497.66</v>
      </c>
      <c r="D15" s="24" t="s">
        <v>68</v>
      </c>
    </row>
    <row r="18" customFormat="false" ht="13.3" hidden="false" customHeight="false" outlineLevel="0" collapsed="false">
      <c r="D18" s="0" t="s">
        <v>69</v>
      </c>
      <c r="E18" s="0" t="s">
        <v>70</v>
      </c>
      <c r="F18" s="0" t="s">
        <v>71</v>
      </c>
    </row>
    <row r="19" customFormat="false" ht="28.35" hidden="false" customHeight="false" outlineLevel="0" collapsed="false">
      <c r="B19" s="14" t="s">
        <v>72</v>
      </c>
      <c r="C19" s="0" t="s">
        <v>73</v>
      </c>
      <c r="D19" s="25" t="n">
        <f aca="false">SETTEMBRE!E48</f>
        <v>77504.38</v>
      </c>
      <c r="E19" s="26" t="n">
        <v>12.3</v>
      </c>
      <c r="F19" s="27" t="n">
        <f aca="false">D19*E19/100</f>
        <v>9533.03874</v>
      </c>
    </row>
    <row r="20" customFormat="false" ht="14.9" hidden="false" customHeight="false" outlineLevel="0" collapsed="false">
      <c r="B20" s="14" t="s">
        <v>74</v>
      </c>
      <c r="D20" s="28"/>
      <c r="E20" s="0" t="s">
        <v>75</v>
      </c>
      <c r="F20" s="29"/>
    </row>
    <row r="21" customFormat="false" ht="13.3" hidden="false" customHeight="false" outlineLevel="0" collapsed="false">
      <c r="B21" s="30" t="s">
        <v>76</v>
      </c>
      <c r="D21" s="28"/>
      <c r="E21" s="0" t="s">
        <v>73</v>
      </c>
      <c r="F21" s="31" t="n">
        <f aca="false">F19+F20</f>
        <v>9533.03874</v>
      </c>
    </row>
    <row r="22" customFormat="false" ht="13.3" hidden="false" customHeight="false" outlineLevel="0" collapsed="false">
      <c r="B22" s="30" t="s">
        <v>77</v>
      </c>
      <c r="D22" s="28"/>
      <c r="F22" s="26"/>
    </row>
    <row r="23" customFormat="false" ht="13.3" hidden="false" customHeight="false" outlineLevel="0" collapsed="false">
      <c r="B23" s="32"/>
      <c r="D23" s="28"/>
      <c r="F23" s="26"/>
    </row>
    <row r="24" customFormat="false" ht="28.35" hidden="false" customHeight="false" outlineLevel="0" collapsed="false">
      <c r="B24" s="14" t="s">
        <v>78</v>
      </c>
      <c r="C24" s="0" t="s">
        <v>73</v>
      </c>
      <c r="D24" s="25" t="n">
        <f aca="false">SETTEMBRE!E9</f>
        <v>841889.85</v>
      </c>
      <c r="E24" s="26" t="n">
        <v>12.3</v>
      </c>
      <c r="F24" s="27" t="n">
        <f aca="false">ROUND(D24*E24/100,2)</f>
        <v>103552.45</v>
      </c>
    </row>
    <row r="25" customFormat="false" ht="13.3" hidden="false" customHeight="false" outlineLevel="0" collapsed="false">
      <c r="B25" s="0" t="s">
        <v>79</v>
      </c>
      <c r="C25" s="0" t="s">
        <v>73</v>
      </c>
      <c r="D25" s="25" t="n">
        <v>0</v>
      </c>
      <c r="E25" s="26" t="n">
        <v>12.3</v>
      </c>
      <c r="F25" s="27" t="n">
        <f aca="false">ROUND(D25*E25/100,2)</f>
        <v>0</v>
      </c>
    </row>
    <row r="26" customFormat="false" ht="28.35" hidden="false" customHeight="false" outlineLevel="0" collapsed="false">
      <c r="B26" s="14" t="s">
        <v>80</v>
      </c>
      <c r="C26" s="0" t="s">
        <v>73</v>
      </c>
      <c r="D26" s="25" t="n">
        <v>0</v>
      </c>
      <c r="E26" s="26" t="n">
        <v>12.3</v>
      </c>
      <c r="F26" s="27" t="n">
        <f aca="false">ROUND(D26*E26/100,2)</f>
        <v>0</v>
      </c>
    </row>
    <row r="27" customFormat="false" ht="28.35" hidden="false" customHeight="false" outlineLevel="0" collapsed="false">
      <c r="B27" s="14" t="s">
        <v>81</v>
      </c>
      <c r="C27" s="0" t="s">
        <v>73</v>
      </c>
      <c r="D27" s="25" t="n">
        <f aca="false">SETTEMBRE!E7</f>
        <v>12311.1</v>
      </c>
      <c r="E27" s="26" t="n">
        <v>4</v>
      </c>
      <c r="F27" s="27" t="n">
        <f aca="false">ROUND(D27*E27/100,2)</f>
        <v>492.44</v>
      </c>
    </row>
    <row r="28" customFormat="false" ht="13.3" hidden="false" customHeight="false" outlineLevel="0" collapsed="false">
      <c r="B28" s="32"/>
      <c r="D28" s="25"/>
      <c r="E28" s="0" t="s">
        <v>75</v>
      </c>
      <c r="F28" s="27" t="n">
        <v>0</v>
      </c>
    </row>
    <row r="29" customFormat="false" ht="28.35" hidden="false" customHeight="false" outlineLevel="0" collapsed="false">
      <c r="B29" s="14" t="s">
        <v>82</v>
      </c>
      <c r="C29" s="0" t="s">
        <v>73</v>
      </c>
      <c r="D29" s="25" t="n">
        <v>0</v>
      </c>
      <c r="E29" s="26" t="n">
        <v>4</v>
      </c>
      <c r="F29" s="27" t="n">
        <f aca="false">ROUND(D29*E29/100,2)</f>
        <v>0</v>
      </c>
    </row>
    <row r="30" customFormat="false" ht="28.35" hidden="false" customHeight="false" outlineLevel="0" collapsed="false">
      <c r="B30" s="14" t="s">
        <v>83</v>
      </c>
      <c r="C30" s="0" t="s">
        <v>73</v>
      </c>
      <c r="D30" s="25" t="n">
        <v>0</v>
      </c>
      <c r="E30" s="26" t="n">
        <v>4</v>
      </c>
      <c r="F30" s="27" t="n">
        <f aca="false">ROUND(D30*E30/100,2)</f>
        <v>0</v>
      </c>
    </row>
    <row r="31" customFormat="false" ht="28.35" hidden="false" customHeight="false" outlineLevel="0" collapsed="false">
      <c r="B31" s="14" t="s">
        <v>84</v>
      </c>
      <c r="C31" s="0" t="s">
        <v>73</v>
      </c>
      <c r="D31" s="33" t="n">
        <f aca="false">SETTEMBRE!E8</f>
        <v>0</v>
      </c>
      <c r="E31" s="34" t="n">
        <v>12.3</v>
      </c>
      <c r="F31" s="33" t="n">
        <f aca="false">ROUND(D31*E31/100,2)</f>
        <v>0</v>
      </c>
    </row>
    <row r="32" customFormat="false" ht="13.3" hidden="false" customHeight="false" outlineLevel="0" collapsed="false">
      <c r="B32" s="0" t="s">
        <v>85</v>
      </c>
      <c r="C32" s="0" t="s">
        <v>73</v>
      </c>
      <c r="D32" s="25" t="n">
        <v>0</v>
      </c>
      <c r="E32" s="26" t="n">
        <v>12.3</v>
      </c>
      <c r="F32" s="27" t="n">
        <f aca="false">ROUND(D32*E32/100,2)</f>
        <v>0</v>
      </c>
    </row>
    <row r="33" customFormat="false" ht="28.35" hidden="false" customHeight="false" outlineLevel="0" collapsed="false">
      <c r="B33" s="14" t="s">
        <v>86</v>
      </c>
      <c r="C33" s="0" t="s">
        <v>73</v>
      </c>
      <c r="D33" s="27" t="n">
        <v>0</v>
      </c>
      <c r="E33" s="26" t="n">
        <v>4</v>
      </c>
      <c r="F33" s="27" t="n">
        <f aca="false">ROUND(D33*E33/100,2)</f>
        <v>0</v>
      </c>
    </row>
    <row r="34" customFormat="false" ht="14.9" hidden="false" customHeight="false" outlineLevel="0" collapsed="false">
      <c r="B34" s="14" t="s">
        <v>87</v>
      </c>
      <c r="D34" s="27"/>
      <c r="F34" s="27"/>
    </row>
    <row r="35" customFormat="false" ht="28.35" hidden="false" customHeight="false" outlineLevel="0" collapsed="false">
      <c r="B35" s="14" t="s">
        <v>88</v>
      </c>
      <c r="C35" s="0" t="s">
        <v>73</v>
      </c>
      <c r="D35" s="27" t="n">
        <f aca="false">SETTEMBRE!E11</f>
        <v>499.2</v>
      </c>
      <c r="E35" s="26" t="n">
        <v>12.3</v>
      </c>
      <c r="F35" s="27" t="n">
        <f aca="false">ROUND(D35*E35/100,2)</f>
        <v>61.4</v>
      </c>
    </row>
    <row r="36" customFormat="false" ht="28.35" hidden="false" customHeight="false" outlineLevel="0" collapsed="false">
      <c r="B36" s="14" t="s">
        <v>89</v>
      </c>
      <c r="C36" s="0" t="s">
        <v>73</v>
      </c>
      <c r="D36" s="27" t="n">
        <v>0</v>
      </c>
      <c r="E36" s="26" t="n">
        <v>12.3</v>
      </c>
      <c r="F36" s="27" t="n">
        <f aca="false">ROUND(D36*E36/100,2)</f>
        <v>0</v>
      </c>
    </row>
    <row r="37" customFormat="false" ht="14.9" hidden="false" customHeight="false" outlineLevel="0" collapsed="false">
      <c r="B37" s="14" t="s">
        <v>90</v>
      </c>
      <c r="D37" s="35"/>
      <c r="E37" s="35" t="s">
        <v>75</v>
      </c>
      <c r="F37" s="27" t="n">
        <v>0</v>
      </c>
    </row>
    <row r="38" customFormat="false" ht="28.35" hidden="false" customHeight="false" outlineLevel="0" collapsed="false">
      <c r="B38" s="14" t="s">
        <v>91</v>
      </c>
      <c r="C38" s="0" t="s">
        <v>73</v>
      </c>
      <c r="D38" s="27" t="n">
        <f aca="false">SETTEMBRE!E12</f>
        <v>0</v>
      </c>
      <c r="E38" s="26" t="n">
        <v>12.3</v>
      </c>
      <c r="F38" s="27" t="n">
        <f aca="false">ROUND(D38*E38/100,2)</f>
        <v>0</v>
      </c>
    </row>
    <row r="39" customFormat="false" ht="28.35" hidden="false" customHeight="false" outlineLevel="0" collapsed="false">
      <c r="B39" s="14" t="s">
        <v>92</v>
      </c>
      <c r="C39" s="0" t="s">
        <v>73</v>
      </c>
      <c r="D39" s="27" t="n">
        <v>0</v>
      </c>
      <c r="E39" s="26" t="n">
        <v>4</v>
      </c>
      <c r="F39" s="27" t="n">
        <f aca="false">ROUND(D39*E39/100,2)</f>
        <v>0</v>
      </c>
    </row>
    <row r="40" customFormat="false" ht="13.3" hidden="false" customHeight="false" outlineLevel="0" collapsed="false">
      <c r="E40" s="0" t="s">
        <v>75</v>
      </c>
      <c r="F40" s="36"/>
    </row>
    <row r="41" customFormat="false" ht="13.3" hidden="false" customHeight="false" outlineLevel="0" collapsed="false">
      <c r="B41" s="0" t="s">
        <v>93</v>
      </c>
      <c r="E41" s="0" t="s">
        <v>73</v>
      </c>
      <c r="F41" s="31" t="n">
        <f aca="false">SUM(F24:F40)</f>
        <v>104106.29</v>
      </c>
    </row>
    <row r="42" customFormat="false" ht="13.3" hidden="false" customHeight="false" outlineLevel="0" collapsed="false">
      <c r="B42" s="35" t="s">
        <v>94</v>
      </c>
    </row>
    <row r="43" customFormat="false" ht="13.3" hidden="false" customHeight="false" outlineLevel="0" collapsed="false">
      <c r="F43" s="36"/>
    </row>
    <row r="44" customFormat="false" ht="13.3" hidden="false" customHeight="false" outlineLevel="0" collapsed="false">
      <c r="C44" s="35" t="s">
        <v>95</v>
      </c>
      <c r="F44" s="31" t="n">
        <f aca="false">F21+F41</f>
        <v>113639.32874</v>
      </c>
    </row>
    <row r="45" customFormat="false" ht="13.3" hidden="false" customHeight="false" outlineLevel="0" collapsed="false">
      <c r="C45" s="35"/>
    </row>
    <row r="47" customFormat="false" ht="13.3" hidden="false" customHeight="false" outlineLevel="0" collapsed="false">
      <c r="B47" s="0" t="s">
        <v>96</v>
      </c>
      <c r="C47" s="16" t="n">
        <f aca="false">C15-F44</f>
        <v>89858.33126</v>
      </c>
      <c r="D47" s="0" t="n">
        <f aca="false">89317.5-C47</f>
        <v>-540.831259999977</v>
      </c>
      <c r="E47" s="0" t="s">
        <v>97</v>
      </c>
      <c r="F47" s="0" t="n">
        <f aca="false">12459.66-C47</f>
        <v>-77398.67126</v>
      </c>
      <c r="H47" s="0" t="n">
        <f aca="false">1137.86-936.5</f>
        <v>201.36</v>
      </c>
    </row>
    <row r="50" customFormat="false" ht="13.3" hidden="false" customHeight="false" outlineLevel="0" collapsed="false">
      <c r="B50" s="37" t="s">
        <v>98</v>
      </c>
    </row>
    <row r="51" customFormat="false" ht="13.3" hidden="false" customHeight="false" outlineLevel="0" collapsed="false">
      <c r="B51" s="0" t="s">
        <v>50</v>
      </c>
      <c r="C51" s="16" t="n">
        <f aca="false">SETTEMBRE!F49+SETTEMBRE!F50+SETTEMBRE!F51</f>
        <v>4243.59</v>
      </c>
      <c r="F51" s="0" t="n">
        <f aca="false">59845.19-48599.77</f>
        <v>11245.42</v>
      </c>
    </row>
    <row r="52" customFormat="false" ht="13.3" hidden="false" customHeight="false" outlineLevel="0" collapsed="false">
      <c r="B52" s="0" t="s">
        <v>99</v>
      </c>
      <c r="C52" s="20" t="n">
        <f aca="false">SETTEMBRE!F14</f>
        <v>1050.09</v>
      </c>
    </row>
    <row r="53" customFormat="false" ht="13.3" hidden="false" customHeight="false" outlineLevel="0" collapsed="false">
      <c r="B53" s="0" t="s">
        <v>100</v>
      </c>
      <c r="C53" s="16" t="n">
        <f aca="false">SUM(C47:C52)</f>
        <v>95152.01126</v>
      </c>
    </row>
    <row r="54" customFormat="false" ht="13.3" hidden="false" customHeight="false" outlineLevel="0" collapsed="false">
      <c r="C54" s="16"/>
    </row>
    <row r="55" customFormat="false" ht="13.3" hidden="false" customHeight="false" outlineLevel="0" collapsed="false">
      <c r="B55" s="0" t="s">
        <v>101</v>
      </c>
      <c r="C55" s="20" t="n">
        <f aca="false">SETTEMBRE!F41+SETTEMBRE!F37</f>
        <v>6894.01</v>
      </c>
    </row>
    <row r="56" customFormat="false" ht="13.3" hidden="false" customHeight="false" outlineLevel="0" collapsed="false">
      <c r="B56" s="0" t="s">
        <v>102</v>
      </c>
      <c r="C56" s="16" t="n">
        <f aca="false">+C53-C55</f>
        <v>88258.00126</v>
      </c>
    </row>
    <row r="60" customFormat="false" ht="13.3" hidden="false" customHeight="false" outlineLevel="0" collapsed="false">
      <c r="B60" s="38" t="s">
        <v>103</v>
      </c>
    </row>
    <row r="62" customFormat="false" ht="13.3" hidden="false" customHeight="false" outlineLevel="0" collapsed="false">
      <c r="B62" s="0" t="s">
        <v>104</v>
      </c>
      <c r="C62" s="16" t="n">
        <f aca="false">C15</f>
        <v>203497.66</v>
      </c>
    </row>
    <row r="63" customFormat="false" ht="13.3" hidden="false" customHeight="false" outlineLevel="0" collapsed="false">
      <c r="B63" s="0" t="s">
        <v>105</v>
      </c>
      <c r="C63" s="16" t="n">
        <f aca="false">C51</f>
        <v>4243.59</v>
      </c>
    </row>
    <row r="64" customFormat="false" ht="13.3" hidden="false" customHeight="false" outlineLevel="0" collapsed="false">
      <c r="B64" s="0" t="s">
        <v>106</v>
      </c>
      <c r="C64" s="16" t="n">
        <f aca="false">C52</f>
        <v>1050.09</v>
      </c>
    </row>
    <row r="65" customFormat="false" ht="13.3" hidden="false" customHeight="false" outlineLevel="0" collapsed="false">
      <c r="B65" s="0" t="s">
        <v>107</v>
      </c>
      <c r="C65" s="16" t="n">
        <f aca="false">SETTEMBRE!F5+SETTEMBRE!F6</f>
        <v>0</v>
      </c>
    </row>
    <row r="66" customFormat="false" ht="13.3" hidden="false" customHeight="false" outlineLevel="0" collapsed="false">
      <c r="B66" s="0" t="s">
        <v>108</v>
      </c>
      <c r="C66" s="20" t="n">
        <f aca="false">SETTEMBRE!F16+SETTEMBRE!F4</f>
        <v>37.75</v>
      </c>
    </row>
    <row r="67" customFormat="false" ht="13.3" hidden="false" customHeight="false" outlineLevel="0" collapsed="false">
      <c r="B67" s="7" t="s">
        <v>109</v>
      </c>
      <c r="C67" s="16" t="n">
        <f aca="false">SUM(C62:C66)</f>
        <v>208829.09</v>
      </c>
      <c r="D67" s="0" t="s">
        <v>110</v>
      </c>
    </row>
    <row r="68" customFormat="false" ht="13.3" hidden="false" customHeight="false" outlineLevel="0" collapsed="false">
      <c r="B68" s="0" t="s">
        <v>111</v>
      </c>
      <c r="C68" s="16" t="n">
        <f aca="false">F44</f>
        <v>113639.32874</v>
      </c>
    </row>
    <row r="69" customFormat="false" ht="13.3" hidden="false" customHeight="false" outlineLevel="0" collapsed="false">
      <c r="B69" s="0" t="s">
        <v>112</v>
      </c>
      <c r="C69" s="16" t="n">
        <f aca="false">C55</f>
        <v>6894.01</v>
      </c>
    </row>
    <row r="70" customFormat="false" ht="13.3" hidden="false" customHeight="false" outlineLevel="0" collapsed="false">
      <c r="B70" s="0" t="s">
        <v>113</v>
      </c>
      <c r="C70" s="20"/>
    </row>
    <row r="71" customFormat="false" ht="13.3" hidden="false" customHeight="false" outlineLevel="0" collapsed="false">
      <c r="B71" s="38" t="s">
        <v>114</v>
      </c>
      <c r="C71" s="39" t="n">
        <f aca="false">-C67+C68+C69+C70</f>
        <v>-88295.75126</v>
      </c>
      <c r="D71" s="26"/>
    </row>
    <row r="73" customFormat="false" ht="13.3" hidden="false" customHeight="false" outlineLevel="0" collapsed="false">
      <c r="B73" s="40" t="s">
        <v>115</v>
      </c>
      <c r="C73" s="41" t="n">
        <f aca="false">87679.42</f>
        <v>87679.42</v>
      </c>
      <c r="D73" s="0" t="s">
        <v>109</v>
      </c>
    </row>
    <row r="74" customFormat="false" ht="13.3" hidden="false" customHeight="false" outlineLevel="0" collapsed="false">
      <c r="B74" s="40" t="s">
        <v>116</v>
      </c>
      <c r="C74" s="42" t="n">
        <f aca="false">-C71</f>
        <v>88295.75126</v>
      </c>
    </row>
    <row r="75" customFormat="false" ht="13.3" hidden="false" customHeight="false" outlineLevel="0" collapsed="false">
      <c r="B75" s="40" t="s">
        <v>117</v>
      </c>
      <c r="C75" s="41" t="n">
        <f aca="false">C73-C74</f>
        <v>-616.331259999977</v>
      </c>
    </row>
    <row r="77" customFormat="false" ht="13.3" hidden="false" customHeight="false" outlineLevel="0" collapsed="false">
      <c r="C77" s="0" t="s">
        <v>118</v>
      </c>
    </row>
    <row r="78" customFormat="false" ht="14.9" hidden="false" customHeight="false" outlineLevel="0" collapsed="false">
      <c r="B78" s="0" t="n">
        <f aca="false">89317.5-C78</f>
        <v>-540.831259999977</v>
      </c>
      <c r="C78" s="43" t="n">
        <f aca="false">C62+C65-C68</f>
        <v>89858.33126</v>
      </c>
      <c r="D78" s="0" t="s">
        <v>119</v>
      </c>
      <c r="F78" s="0" t="s">
        <v>120</v>
      </c>
    </row>
    <row r="79" customFormat="false" ht="14.9" hidden="false" customHeight="false" outlineLevel="0" collapsed="false">
      <c r="C79" s="44" t="n">
        <f aca="false">C63+C64+C66-C69</f>
        <v>-1562.58</v>
      </c>
      <c r="D79" s="0" t="s">
        <v>121</v>
      </c>
    </row>
    <row r="80" customFormat="false" ht="7.45" hidden="false" customHeight="true" outlineLevel="0" collapsed="false">
      <c r="C80" s="43"/>
    </row>
    <row r="81" customFormat="false" ht="14.9" hidden="false" customHeight="false" outlineLevel="0" collapsed="false">
      <c r="C81" s="43" t="n">
        <f aca="false">-C78-C79</f>
        <v>-88295.75126</v>
      </c>
      <c r="D81" s="0" t="s">
        <v>122</v>
      </c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421527777777778" bottom="0.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2016-09-15T15:14:57Z</cp:lastPrinted>
  <dcterms:modified xsi:type="dcterms:W3CDTF">2015-10-12T14:23:47Z</dcterms:modified>
  <cp:revision>0</cp:revision>
</cp:coreProperties>
</file>