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6" firstSheet="0" activeTab="0"/>
  </bookViews>
  <sheets>
    <sheet name="SETTEM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<sst xmlns="http://schemas.openxmlformats.org/spreadsheetml/2006/main" count="148" uniqueCount="120">
  <si>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</si>
  <si>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</si>
  <si>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</si>
  <si>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</si>
  <si>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</si>
  <si>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</si>
  <si>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</si>
  <si>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</si>
  <si>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</si>
  <si>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</si>
  <si>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</si>
  <si>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</si>
  <si>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</si>
  <si>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</si>
  <si>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</si>
  <si>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</si>
  <si>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</si>
  <si>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</si>
  <si>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</si>
  <si>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</si>
  <si>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</si>
  <si>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</si>
  <si>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</si>
  <si>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</si>
  <si>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</si>
  <si>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</si>
  <si>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</si>
  <si>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</si>
  <si>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</si>
  <si>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</si>
  <si>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</si>
  <si>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</si>
  <si>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</si>
  <si>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</si>
  <si>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</si>
  <si>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</si>
  <si>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</si>
  <si>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</si>
  <si>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</si>
  <si>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</si>
  <si>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</si>
  <si>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</si>
  <si>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</si>
  <si>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</si>
  <si>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</si>
  <si>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</si>
  <si>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</si>
  <si>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</si>
  <si>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</si>
  <si>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</si>
  <si>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</si>
  <si>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</si>
  <si>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</si>
  <si>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</si>
  <si>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</si>
  <si>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</si>
  <si>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</si>
  <si>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</si>
  <si>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</si>
  <si>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</si>
  <si>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</si>
  <si>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</si>
  <si>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</si>
  <si>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</si>
  <si>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SETTEMBRE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</si>
  <si>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</si>
  <si>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</si>
  <si>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</si>
  <si>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</si>
  <si>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</si>
  <si>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</si>
  <si>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</si>
  <si>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</si>
  <si>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</si>
  <si>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</si>
  <si>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</si>
  <si>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</si>
  <si>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</si>
  <si>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</si>
  <si>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</si>
  <si>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</si>
  <si>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</si>
  <si>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</si>
  <si>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</si>
  <si>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</si>
  <si>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</si>
  <si>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</si>
  <si>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</si>
  <si>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</si>
  <si>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</si>
  <si>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</si>
  <si>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</si>
  <si>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</si>
  <si>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</si>
  <si>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</si>
  <si>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</si>
  <si>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</si>
  <si>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(DIFF DATA DA DUE VOLTE IVA INTRA)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</si>
  <si>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</si>
  <si>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</si>
  <si>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</si>
  <si>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</si>
  <si>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</si>
  <si>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SETTEMBRE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</si>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</sst>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46" activeCellId="0" sqref="A46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12311.1</v>
      </c>
      <c r="F7" s="11" t="n">
        <v>1231.11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835535.85</v>
      </c>
      <c r="F9" s="11" t="n">
        <v>183817.9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499.2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/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4773.09</v>
      </c>
      <c r="F14" s="11" t="n">
        <v>1050.09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171.6</v>
      </c>
      <c r="F16" s="15" t="n">
        <v>37.75</v>
      </c>
      <c r="G16" s="0"/>
    </row>
    <row r="17" customFormat="false" ht="13.3" hidden="false" customHeight="false" outlineLevel="0" collapsed="false">
      <c r="E17" s="16" t="n">
        <f aca="false">SUM(E3:E16)</f>
        <v>853290.84</v>
      </c>
      <c r="F17" s="16" t="n">
        <f aca="false">SUM(F3:F16)</f>
        <v>186136.85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23377.88</v>
      </c>
      <c r="F22" s="18" t="n">
        <v>2337.79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43631.96</v>
      </c>
      <c r="F23" s="18" t="n">
        <v>9599.05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/>
      <c r="F27" s="16"/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0.98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/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171.6</v>
      </c>
      <c r="F35" s="16" t="n">
        <v>37.75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9615.38</v>
      </c>
      <c r="F39" s="16" t="n">
        <v>384.62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31336.4</v>
      </c>
      <c r="F41" s="16" t="n">
        <v>6894.01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108134.2</v>
      </c>
      <c r="F43" s="16" t="n">
        <f aca="false">SUM(F20:F42)</f>
        <v>19253.22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77504.38</v>
      </c>
      <c r="F48" s="16" t="n">
        <v>17050.77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691.93</v>
      </c>
      <c r="F49" s="16" t="n">
        <v>27.67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19163.33</v>
      </c>
      <c r="F51" s="20" t="n">
        <v>4215.92</v>
      </c>
    </row>
    <row r="52" customFormat="false" ht="13.3" hidden="false" customHeight="false" outlineLevel="0" collapsed="false">
      <c r="E52" s="16" t="n">
        <f aca="false">SUM(E48:E51)</f>
        <v>97359.64</v>
      </c>
      <c r="F52" s="16" t="n">
        <f aca="false">SUM(F48:F51)</f>
        <v>21294.36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H24" activeCellId="0" sqref="H24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SETTEMBRE!E3</f>
        <v>0</v>
      </c>
    </row>
    <row r="3" customFormat="false" ht="13.3" hidden="false" customHeight="false" outlineLevel="0" collapsed="false">
      <c r="B3" s="0" t="s">
        <v>59</v>
      </c>
      <c r="C3" s="21" t="n">
        <f aca="false">SETTEMBRE!E11</f>
        <v>499.2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SETTEMBRE!E12</f>
        <v>0</v>
      </c>
    </row>
    <row r="5" customFormat="false" ht="13.3" hidden="false" customHeight="false" outlineLevel="0" collapsed="false">
      <c r="B5" s="0" t="s">
        <v>61</v>
      </c>
      <c r="C5" s="11" t="n">
        <f aca="false">SETTEMBRE!E16</f>
        <v>171.6</v>
      </c>
    </row>
    <row r="6" customFormat="false" ht="13.3" hidden="false" customHeight="false" outlineLevel="0" collapsed="false">
      <c r="B6" s="0" t="s">
        <v>11</v>
      </c>
      <c r="C6" s="11" t="n">
        <f aca="false">SETTEMBRE!E7</f>
        <v>12311.1</v>
      </c>
    </row>
    <row r="7" customFormat="false" ht="13.3" hidden="false" customHeight="false" outlineLevel="0" collapsed="false">
      <c r="B7" s="0" t="s">
        <v>62</v>
      </c>
      <c r="C7" s="22" t="n">
        <f aca="false">SETTEMBRE!E9+SETTEMBRE!E48</f>
        <v>913040.23</v>
      </c>
    </row>
    <row r="8" customFormat="false" ht="13.3" hidden="false" customHeight="false" outlineLevel="0" collapsed="false">
      <c r="C8" s="23" t="n">
        <f aca="false">SUM(C2:C7)</f>
        <v>926022.13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SETTEMBRE!F48</f>
        <v>17050.77</v>
      </c>
    </row>
    <row r="13" customFormat="false" ht="13.3" hidden="false" customHeight="false" outlineLevel="0" collapsed="false">
      <c r="B13" s="0" t="s">
        <v>66</v>
      </c>
      <c r="C13" s="16" t="n">
        <f aca="false">SETTEMBRE!F5+SETTEMBRE!F6+SETTEMBRE!F7+SETTEMBRE!F9+SETTEMBRE!F3+SETTEMBRE!F8</f>
        <v>185049.01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202099.78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SETTEMBRE!E48</f>
        <v>77504.38</v>
      </c>
      <c r="E19" s="26" t="n">
        <v>12.3</v>
      </c>
      <c r="F19" s="27" t="n">
        <f aca="false">D19*E19/100</f>
        <v>9533.03874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9533.01874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SETTEMBRE!E9</f>
        <v>835535.85</v>
      </c>
      <c r="E24" s="26" t="n">
        <v>12.3</v>
      </c>
      <c r="F24" s="27" t="n">
        <f aca="false">ROUND(D24*E24/100,2)</f>
        <v>102770.91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SETTEMBRE!E7</f>
        <v>12311.1</v>
      </c>
      <c r="E27" s="26" t="n">
        <v>4</v>
      </c>
      <c r="F27" s="27" t="n">
        <f aca="false">ROUND(D27*E27/100,2)</f>
        <v>492.44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SETTEMBRE!E8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SETTEMBRE!E11</f>
        <v>499.2</v>
      </c>
      <c r="E35" s="26" t="n">
        <v>12.3</v>
      </c>
      <c r="F35" s="27" t="n">
        <f aca="false">ROUND(D35*E35/100,2)</f>
        <v>61.4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SETTEMBRE!E12</f>
        <v>0</v>
      </c>
      <c r="E38" s="26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0.01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103324.76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112857.77874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89242.00126</v>
      </c>
      <c r="D47" s="0" t="n">
        <f aca="false">89317.5-C47</f>
        <v>75.4987400000246</v>
      </c>
      <c r="E47" s="0" t="s">
        <v>97</v>
      </c>
      <c r="F47" s="0" t="n">
        <f aca="false">12459.66-C47</f>
        <v>-76782.34126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98</v>
      </c>
    </row>
    <row r="51" customFormat="false" ht="13.3" hidden="false" customHeight="false" outlineLevel="0" collapsed="false">
      <c r="B51" s="0" t="s">
        <v>50</v>
      </c>
      <c r="C51" s="16" t="n">
        <f aca="false">SETTEMBRE!F49+SETTEMBRE!F50+SETTEMBRE!F51</f>
        <v>4243.59</v>
      </c>
      <c r="F51" s="0" t="n">
        <f aca="false">59845.19-48599.77</f>
        <v>11245.42</v>
      </c>
    </row>
    <row r="52" customFormat="false" ht="13.3" hidden="false" customHeight="false" outlineLevel="0" collapsed="false">
      <c r="B52" s="0" t="s">
        <v>99</v>
      </c>
      <c r="C52" s="20" t="n">
        <f aca="false">SETTEMBRE!F14</f>
        <v>1050.09</v>
      </c>
    </row>
    <row r="53" customFormat="false" ht="13.3" hidden="false" customHeight="false" outlineLevel="0" collapsed="false">
      <c r="B53" s="0" t="s">
        <v>100</v>
      </c>
      <c r="C53" s="16" t="n">
        <f aca="false">SUM(C47:C52)</f>
        <v>94535.68126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101</v>
      </c>
      <c r="C55" s="20" t="n">
        <f aca="false">SETTEMBRE!F41+SETTEMBRE!F37</f>
        <v>6894.01</v>
      </c>
    </row>
    <row r="56" customFormat="false" ht="13.3" hidden="false" customHeight="false" outlineLevel="0" collapsed="false">
      <c r="B56" s="0" t="s">
        <v>102</v>
      </c>
      <c r="C56" s="16" t="n">
        <f aca="false">+C53-C55</f>
        <v>87641.67126</v>
      </c>
    </row>
    <row r="60" customFormat="false" ht="13.3" hidden="false" customHeight="false" outlineLevel="0" collapsed="false">
      <c r="B60" s="38" t="s">
        <v>103</v>
      </c>
    </row>
    <row r="62" customFormat="false" ht="13.3" hidden="false" customHeight="false" outlineLevel="0" collapsed="false">
      <c r="B62" s="0" t="s">
        <v>104</v>
      </c>
      <c r="C62" s="16" t="n">
        <f aca="false">C15</f>
        <v>202099.78</v>
      </c>
    </row>
    <row r="63" customFormat="false" ht="13.3" hidden="false" customHeight="false" outlineLevel="0" collapsed="false">
      <c r="B63" s="0" t="s">
        <v>105</v>
      </c>
      <c r="C63" s="16" t="n">
        <f aca="false">C51</f>
        <v>4243.59</v>
      </c>
    </row>
    <row r="64" customFormat="false" ht="13.3" hidden="false" customHeight="false" outlineLevel="0" collapsed="false">
      <c r="B64" s="0" t="s">
        <v>106</v>
      </c>
      <c r="C64" s="16" t="n">
        <f aca="false">C52</f>
        <v>1050.09</v>
      </c>
    </row>
    <row r="65" customFormat="false" ht="13.3" hidden="false" customHeight="false" outlineLevel="0" collapsed="false">
      <c r="B65" s="0" t="s">
        <v>107</v>
      </c>
      <c r="C65" s="16" t="n">
        <f aca="false">SETTEMBRE!F5+SETTEMBRE!F6</f>
        <v>0</v>
      </c>
    </row>
    <row r="66" customFormat="false" ht="13.3" hidden="false" customHeight="false" outlineLevel="0" collapsed="false">
      <c r="B66" s="0" t="s">
        <v>108</v>
      </c>
      <c r="C66" s="20" t="n">
        <f aca="false">SETTEMBRE!F16+SETTEMBRE!F4</f>
        <v>37.75</v>
      </c>
    </row>
    <row r="67" customFormat="false" ht="13.3" hidden="false" customHeight="false" outlineLevel="0" collapsed="false">
      <c r="B67" s="7" t="s">
        <v>109</v>
      </c>
      <c r="C67" s="16" t="n">
        <f aca="false">SUM(C62:C66)</f>
        <v>207431.21</v>
      </c>
      <c r="D67" s="0" t="s">
        <v>110</v>
      </c>
    </row>
    <row r="68" customFormat="false" ht="13.3" hidden="false" customHeight="false" outlineLevel="0" collapsed="false">
      <c r="B68" s="0" t="s">
        <v>111</v>
      </c>
      <c r="C68" s="16" t="n">
        <f aca="false">F44</f>
        <v>112857.77874</v>
      </c>
    </row>
    <row r="69" customFormat="false" ht="13.3" hidden="false" customHeight="false" outlineLevel="0" collapsed="false">
      <c r="B69" s="0" t="s">
        <v>112</v>
      </c>
      <c r="C69" s="16" t="n">
        <f aca="false">C55</f>
        <v>6894.01</v>
      </c>
    </row>
    <row r="70" customFormat="false" ht="13.3" hidden="false" customHeight="false" outlineLevel="0" collapsed="false">
      <c r="B70" s="0" t="s">
        <v>113</v>
      </c>
      <c r="C70" s="20"/>
    </row>
    <row r="71" customFormat="false" ht="13.3" hidden="false" customHeight="false" outlineLevel="0" collapsed="false">
      <c r="B71" s="38" t="s">
        <v>114</v>
      </c>
      <c r="C71" s="39" t="n">
        <f aca="false">-C67+C68+C69+C70</f>
        <v>-87679.42126</v>
      </c>
      <c r="D71" s="26"/>
    </row>
    <row r="74" customFormat="false" ht="13.3" hidden="false" customHeight="false" outlineLevel="0" collapsed="false">
      <c r="C74" s="21"/>
    </row>
    <row r="77" customFormat="false" ht="13.3" hidden="false" customHeight="false" outlineLevel="0" collapsed="false">
      <c r="C77" s="0" t="s">
        <v>115</v>
      </c>
    </row>
    <row r="78" customFormat="false" ht="14.9" hidden="false" customHeight="false" outlineLevel="0" collapsed="false">
      <c r="B78" s="0" t="n">
        <f aca="false">89317.5-C78</f>
        <v>75.4987400000246</v>
      </c>
      <c r="C78" s="40" t="n">
        <f aca="false">C62+C65-C68</f>
        <v>89242.00126</v>
      </c>
      <c r="D78" s="0" t="s">
        <v>116</v>
      </c>
      <c r="F78" s="0" t="s">
        <v>117</v>
      </c>
    </row>
    <row r="79" customFormat="false" ht="14.9" hidden="false" customHeight="false" outlineLevel="0" collapsed="false">
      <c r="C79" s="41" t="n">
        <f aca="false">C63+C64+C66-C69</f>
        <v>-1562.58</v>
      </c>
      <c r="D79" s="0" t="s">
        <v>118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-87679.42126</v>
      </c>
      <c r="D81" s="0" t="s">
        <v>119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