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00" firstSheet="0" activeTab="0"/>
  </bookViews>
  <sheets>
    <sheet name="OTTO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<sst xmlns="http://schemas.openxmlformats.org/spreadsheetml/2006/main" count="146" uniqueCount="118">
  <si>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</si>
  <si>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</si>
  <si>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</si>
  <si>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</si>
  <si>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</si>
  <si>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</si>
  <si>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</si>
  <si>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</si>
  <si>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</si>
  <si>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</si>
  <si>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</si>
  <si>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</si>
  <si>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</si>
  <si>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</si>
  <si>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</si>
  <si>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</si>
  <si>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</si>
  <si>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</si>
  <si>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</si>
  <si>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</si>
  <si>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</si>
  <si>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</si>
  <si>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</si>
  <si>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</si>
  <si>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</si>
  <si>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</si>
  <si>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</si>
  <si>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</si>
  <si>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</si>
  <si>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</si>
  <si>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</si>
  <si>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</si>
  <si>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</si>
  <si>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</si>
  <si>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</si>
  <si>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</si>
  <si>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</si>
  <si>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</si>
  <si>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</si>
  <si>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</si>
  <si>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</si>
  <si>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</si>
  <si>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</si>
  <si>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</si>
  <si>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</si>
  <si>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</si>
  <si>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</si>
  <si>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</si>
  <si>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</si>
  <si>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</si>
  <si>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</si>
  <si>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</si>
  <si>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</si>
  <si>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</si>
  <si>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</si>
  <si>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</si>
  <si>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</si>
  <si>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</si>
  <si>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</si>
  <si>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</si>
  <si>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</si>
  <si>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</si>
  <si>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</si>
  <si>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</si>
  <si>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</si>
  <si>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</si>
  <si>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</si>
  <si>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</si>
  <si>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</si>
  <si>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</si>
  <si>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</si>
  <si>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</si>
  <si>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</si>
  <si>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</si>
  <si>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</si>
  <si>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</si>
  <si>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</si>
  <si>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</si>
  <si>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</si>
  <si>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</si>
  <si>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</si>
  <si>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</si>
  <si>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</si>
  <si>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</si>
  <si>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</si>
  <si>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</si>
  <si>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</si>
  <si>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</si>
  <si>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</si>
  <si>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</si>
  <si>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</si>
  <si>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</si>
  <si>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</si>
  <si>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</si>
  <si>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</si>
  <si>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</si>
  <si>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</si>
  <si>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</si>
  <si>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</si>
  <si>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</si>
  <si>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</si>
  <si>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OTTOBRE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</si>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</sst>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D34" activeCellId="0" sqref="D34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369.3</v>
      </c>
      <c r="F7" s="11" t="n">
        <v>36.93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675124.7</v>
      </c>
      <c r="F9" s="11" t="n">
        <v>148527.48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2821.58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/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629.26</v>
      </c>
      <c r="F14" s="11" t="n">
        <v>138.43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/>
      <c r="F16" s="15"/>
      <c r="G16" s="0"/>
    </row>
    <row r="17" customFormat="false" ht="13.3" hidden="false" customHeight="false" outlineLevel="0" collapsed="false">
      <c r="E17" s="16" t="n">
        <f aca="false">SUM(E3:E16)</f>
        <v>678944.84</v>
      </c>
      <c r="F17" s="16" t="n">
        <f aca="false">SUM(F3:F16)</f>
        <v>148702.84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22345.13</v>
      </c>
      <c r="F22" s="18" t="n">
        <v>2234.51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56670.43</v>
      </c>
      <c r="F23" s="18" t="n">
        <v>12467.51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 t="n">
        <v>87.54</v>
      </c>
      <c r="F25" s="16" t="n">
        <v>19.26</v>
      </c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58.77</v>
      </c>
      <c r="F27" s="16" t="n">
        <v>12.93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283.28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 t="n">
        <v>1168.2</v>
      </c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/>
      <c r="F35" s="16"/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5769.23</v>
      </c>
      <c r="F39" s="16" t="n">
        <v>230.77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 t="n">
        <v>36363.64</v>
      </c>
      <c r="F40" s="16" t="n">
        <v>3636.36</v>
      </c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11170.2</v>
      </c>
      <c r="F41" s="16" t="n">
        <v>2457.44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133916.42</v>
      </c>
      <c r="F43" s="16" t="n">
        <f aca="false">SUM(F20:F42)</f>
        <v>21058.78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79625.63</v>
      </c>
      <c r="F48" s="16" t="n">
        <v>17517.53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890.46</v>
      </c>
      <c r="F49" s="16" t="n">
        <v>35.65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20623.73</v>
      </c>
      <c r="F51" s="20" t="n">
        <v>4537.23</v>
      </c>
    </row>
    <row r="52" customFormat="false" ht="13.3" hidden="false" customHeight="false" outlineLevel="0" collapsed="false">
      <c r="E52" s="16" t="n">
        <f aca="false">SUM(E48:E51)</f>
        <v>101139.82</v>
      </c>
      <c r="F52" s="16" t="n">
        <f aca="false">SUM(F48:F51)</f>
        <v>22090.41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C78" activeCellId="0" sqref="C78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OTTOBRE!E3</f>
        <v>0</v>
      </c>
    </row>
    <row r="3" customFormat="false" ht="13.3" hidden="false" customHeight="false" outlineLevel="0" collapsed="false">
      <c r="B3" s="0" t="s">
        <v>59</v>
      </c>
      <c r="C3" s="21" t="n">
        <f aca="false">OTTOBRE!E11</f>
        <v>2821.58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OTTOBRE!E12</f>
        <v>0</v>
      </c>
    </row>
    <row r="5" customFormat="false" ht="13.3" hidden="false" customHeight="false" outlineLevel="0" collapsed="false">
      <c r="B5" s="0" t="s">
        <v>61</v>
      </c>
      <c r="C5" s="11" t="n">
        <f aca="false">OTTOBRE!E16</f>
        <v>0</v>
      </c>
    </row>
    <row r="6" customFormat="false" ht="13.3" hidden="false" customHeight="false" outlineLevel="0" collapsed="false">
      <c r="B6" s="0" t="s">
        <v>11</v>
      </c>
      <c r="C6" s="11" t="n">
        <f aca="false">OTTOBRE!E7</f>
        <v>369.3</v>
      </c>
    </row>
    <row r="7" customFormat="false" ht="13.3" hidden="false" customHeight="false" outlineLevel="0" collapsed="false">
      <c r="B7" s="0" t="s">
        <v>62</v>
      </c>
      <c r="C7" s="22" t="n">
        <f aca="false">OTTOBRE!E9+OTTOBRE!E48</f>
        <v>754750.33</v>
      </c>
    </row>
    <row r="8" customFormat="false" ht="13.3" hidden="false" customHeight="false" outlineLevel="0" collapsed="false">
      <c r="C8" s="23" t="n">
        <f aca="false">SUM(C2:C7)</f>
        <v>757941.21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OTTOBRE!F48</f>
        <v>17517.53</v>
      </c>
    </row>
    <row r="13" customFormat="false" ht="13.3" hidden="false" customHeight="false" outlineLevel="0" collapsed="false">
      <c r="B13" s="0" t="s">
        <v>66</v>
      </c>
      <c r="C13" s="16" t="n">
        <f aca="false">OTTOBRE!F5+OTTOBRE!F6+OTTOBRE!F7+OTTOBRE!F9+OTTOBRE!F3+OTTOBRE!F8</f>
        <v>148564.41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166081.94</v>
      </c>
      <c r="D15" s="24"/>
    </row>
    <row r="18" customFormat="false" ht="13.3" hidden="false" customHeight="false" outlineLevel="0" collapsed="false">
      <c r="D18" s="0" t="s">
        <v>68</v>
      </c>
      <c r="E18" s="0" t="s">
        <v>69</v>
      </c>
      <c r="F18" s="0" t="s">
        <v>70</v>
      </c>
    </row>
    <row r="19" customFormat="false" ht="28.35" hidden="false" customHeight="false" outlineLevel="0" collapsed="false">
      <c r="B19" s="14" t="s">
        <v>71</v>
      </c>
      <c r="C19" s="0" t="s">
        <v>72</v>
      </c>
      <c r="D19" s="25" t="n">
        <f aca="false">OTTOBRE!E48</f>
        <v>79625.63</v>
      </c>
      <c r="E19" s="26" t="n">
        <v>12.3</v>
      </c>
      <c r="F19" s="27" t="n">
        <f aca="false">D19*E19/100</f>
        <v>9793.95249</v>
      </c>
    </row>
    <row r="20" customFormat="false" ht="14.9" hidden="false" customHeight="false" outlineLevel="0" collapsed="false">
      <c r="B20" s="14" t="s">
        <v>73</v>
      </c>
      <c r="D20" s="28"/>
      <c r="E20" s="0" t="s">
        <v>74</v>
      </c>
      <c r="F20" s="29"/>
    </row>
    <row r="21" customFormat="false" ht="13.3" hidden="false" customHeight="false" outlineLevel="0" collapsed="false">
      <c r="B21" s="30" t="s">
        <v>75</v>
      </c>
      <c r="D21" s="28"/>
      <c r="E21" s="0" t="s">
        <v>72</v>
      </c>
      <c r="F21" s="31" t="n">
        <f aca="false">F19+F20</f>
        <v>9793.95249</v>
      </c>
    </row>
    <row r="22" customFormat="false" ht="13.3" hidden="false" customHeight="false" outlineLevel="0" collapsed="false">
      <c r="B22" s="30" t="s">
        <v>76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77</v>
      </c>
      <c r="C24" s="0" t="s">
        <v>72</v>
      </c>
      <c r="D24" s="25" t="n">
        <f aca="false">OTTOBRE!E9</f>
        <v>675124.7</v>
      </c>
      <c r="E24" s="26" t="n">
        <v>12.3</v>
      </c>
      <c r="F24" s="27" t="n">
        <f aca="false">ROUND(D24*E24/100,2)</f>
        <v>83040.34</v>
      </c>
    </row>
    <row r="25" customFormat="false" ht="13.3" hidden="false" customHeight="false" outlineLevel="0" collapsed="false">
      <c r="B25" s="0" t="s">
        <v>78</v>
      </c>
      <c r="C25" s="0" t="s">
        <v>72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79</v>
      </c>
      <c r="C26" s="0" t="s">
        <v>72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80</v>
      </c>
      <c r="C27" s="0" t="s">
        <v>72</v>
      </c>
      <c r="D27" s="25" t="n">
        <f aca="false">OTTOBRE!E7</f>
        <v>369.3</v>
      </c>
      <c r="E27" s="26" t="n">
        <v>4</v>
      </c>
      <c r="F27" s="27" t="n">
        <f aca="false">ROUND(D27*E27/100,2)</f>
        <v>14.77</v>
      </c>
    </row>
    <row r="28" customFormat="false" ht="13.3" hidden="false" customHeight="false" outlineLevel="0" collapsed="false">
      <c r="B28" s="32"/>
      <c r="D28" s="25"/>
      <c r="E28" s="0" t="s">
        <v>74</v>
      </c>
      <c r="F28" s="27" t="n">
        <v>0</v>
      </c>
    </row>
    <row r="29" customFormat="false" ht="28.35" hidden="false" customHeight="false" outlineLevel="0" collapsed="false">
      <c r="B29" s="14" t="s">
        <v>81</v>
      </c>
      <c r="C29" s="0" t="s">
        <v>72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82</v>
      </c>
      <c r="C30" s="0" t="s">
        <v>72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83</v>
      </c>
      <c r="C31" s="0" t="s">
        <v>72</v>
      </c>
      <c r="D31" s="33" t="n">
        <f aca="false">OTTOBRE!E8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84</v>
      </c>
      <c r="C32" s="0" t="s">
        <v>72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85</v>
      </c>
      <c r="C33" s="0" t="s">
        <v>72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86</v>
      </c>
      <c r="D34" s="27"/>
      <c r="F34" s="27"/>
    </row>
    <row r="35" customFormat="false" ht="28.35" hidden="false" customHeight="false" outlineLevel="0" collapsed="false">
      <c r="B35" s="14" t="s">
        <v>87</v>
      </c>
      <c r="C35" s="0" t="s">
        <v>72</v>
      </c>
      <c r="D35" s="27" t="n">
        <f aca="false">OTTOBRE!E11</f>
        <v>2821.58</v>
      </c>
      <c r="E35" s="26" t="n">
        <v>12.3</v>
      </c>
      <c r="F35" s="27" t="n">
        <f aca="false">ROUND(D35*E35/100,2)</f>
        <v>347.05</v>
      </c>
    </row>
    <row r="36" customFormat="false" ht="28.35" hidden="false" customHeight="false" outlineLevel="0" collapsed="false">
      <c r="B36" s="14" t="s">
        <v>88</v>
      </c>
      <c r="C36" s="0" t="s">
        <v>72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89</v>
      </c>
      <c r="D37" s="35"/>
      <c r="E37" s="35" t="s">
        <v>74</v>
      </c>
      <c r="F37" s="27" t="n">
        <v>0</v>
      </c>
    </row>
    <row r="38" customFormat="false" ht="28.35" hidden="false" customHeight="false" outlineLevel="0" collapsed="false">
      <c r="B38" s="14" t="s">
        <v>90</v>
      </c>
      <c r="C38" s="0" t="s">
        <v>72</v>
      </c>
      <c r="D38" s="27" t="n">
        <f aca="false">OTTOBRE!E12</f>
        <v>0</v>
      </c>
      <c r="E38" s="26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14" t="s">
        <v>91</v>
      </c>
      <c r="C39" s="0" t="s">
        <v>72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74</v>
      </c>
      <c r="F40" s="36"/>
    </row>
    <row r="41" customFormat="false" ht="13.3" hidden="false" customHeight="false" outlineLevel="0" collapsed="false">
      <c r="B41" s="0" t="s">
        <v>92</v>
      </c>
      <c r="E41" s="0" t="s">
        <v>72</v>
      </c>
      <c r="F41" s="31" t="n">
        <f aca="false">SUM(F24:F40)</f>
        <v>83402.16</v>
      </c>
    </row>
    <row r="42" customFormat="false" ht="13.3" hidden="false" customHeight="false" outlineLevel="0" collapsed="false">
      <c r="B42" s="35" t="s">
        <v>93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94</v>
      </c>
      <c r="F44" s="31" t="n">
        <f aca="false">F21+F41</f>
        <v>93196.11249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95</v>
      </c>
      <c r="C47" s="16" t="n">
        <f aca="false">C15-F44</f>
        <v>72885.82751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96</v>
      </c>
    </row>
    <row r="51" customFormat="false" ht="13.3" hidden="false" customHeight="false" outlineLevel="0" collapsed="false">
      <c r="B51" s="0" t="s">
        <v>50</v>
      </c>
      <c r="C51" s="16" t="n">
        <f aca="false">OTTOBRE!F49+OTTOBRE!F50+OTTOBRE!F51</f>
        <v>4572.88</v>
      </c>
    </row>
    <row r="52" customFormat="false" ht="13.3" hidden="false" customHeight="false" outlineLevel="0" collapsed="false">
      <c r="B52" s="0" t="s">
        <v>97</v>
      </c>
      <c r="C52" s="20" t="n">
        <f aca="false">OTTOBRE!F14</f>
        <v>138.43</v>
      </c>
    </row>
    <row r="53" customFormat="false" ht="13.3" hidden="false" customHeight="false" outlineLevel="0" collapsed="false">
      <c r="B53" s="0" t="s">
        <v>98</v>
      </c>
      <c r="C53" s="16" t="n">
        <f aca="false">SUM(C47:C52)</f>
        <v>77597.13751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99</v>
      </c>
      <c r="C55" s="20" t="n">
        <f aca="false">OTTOBRE!F41+OTTOBRE!F37</f>
        <v>2457.44</v>
      </c>
    </row>
    <row r="56" customFormat="false" ht="13.3" hidden="false" customHeight="false" outlineLevel="0" collapsed="false">
      <c r="B56" s="0" t="s">
        <v>100</v>
      </c>
      <c r="C56" s="16" t="n">
        <f aca="false">+C53-C55</f>
        <v>75139.69751</v>
      </c>
    </row>
    <row r="60" customFormat="false" ht="13.3" hidden="false" customHeight="false" outlineLevel="0" collapsed="false">
      <c r="B60" s="38" t="s">
        <v>101</v>
      </c>
    </row>
    <row r="62" customFormat="false" ht="13.3" hidden="false" customHeight="false" outlineLevel="0" collapsed="false">
      <c r="B62" s="0" t="s">
        <v>102</v>
      </c>
      <c r="C62" s="16" t="n">
        <f aca="false">C15</f>
        <v>166081.94</v>
      </c>
    </row>
    <row r="63" customFormat="false" ht="13.3" hidden="false" customHeight="false" outlineLevel="0" collapsed="false">
      <c r="B63" s="0" t="s">
        <v>103</v>
      </c>
      <c r="C63" s="16" t="n">
        <f aca="false">C51</f>
        <v>4572.88</v>
      </c>
    </row>
    <row r="64" customFormat="false" ht="13.3" hidden="false" customHeight="false" outlineLevel="0" collapsed="false">
      <c r="B64" s="0" t="s">
        <v>104</v>
      </c>
      <c r="C64" s="16" t="n">
        <f aca="false">C52</f>
        <v>138.43</v>
      </c>
    </row>
    <row r="65" customFormat="false" ht="13.3" hidden="false" customHeight="false" outlineLevel="0" collapsed="false">
      <c r="B65" s="0" t="s">
        <v>105</v>
      </c>
      <c r="C65" s="16" t="n">
        <f aca="false">OTTOBRE!F5+OTTOBRE!F6</f>
        <v>0</v>
      </c>
    </row>
    <row r="66" customFormat="false" ht="13.3" hidden="false" customHeight="false" outlineLevel="0" collapsed="false">
      <c r="B66" s="0" t="s">
        <v>106</v>
      </c>
      <c r="C66" s="20" t="n">
        <f aca="false">OTTOBRE!F16+OTTOBRE!F4</f>
        <v>0</v>
      </c>
    </row>
    <row r="67" customFormat="false" ht="13.3" hidden="false" customHeight="false" outlineLevel="0" collapsed="false">
      <c r="B67" s="7" t="s">
        <v>107</v>
      </c>
      <c r="C67" s="16" t="n">
        <f aca="false">SUM(C62:C66)</f>
        <v>170793.25</v>
      </c>
      <c r="D67" s="0" t="s">
        <v>108</v>
      </c>
    </row>
    <row r="68" customFormat="false" ht="13.3" hidden="false" customHeight="false" outlineLevel="0" collapsed="false">
      <c r="B68" s="0" t="s">
        <v>109</v>
      </c>
      <c r="C68" s="16" t="n">
        <f aca="false">F44</f>
        <v>93196.11249</v>
      </c>
    </row>
    <row r="69" customFormat="false" ht="13.3" hidden="false" customHeight="false" outlineLevel="0" collapsed="false">
      <c r="B69" s="0" t="s">
        <v>110</v>
      </c>
      <c r="C69" s="16" t="n">
        <f aca="false">C55</f>
        <v>2457.44</v>
      </c>
    </row>
    <row r="70" customFormat="false" ht="13.3" hidden="false" customHeight="false" outlineLevel="0" collapsed="false">
      <c r="B70" s="0" t="s">
        <v>111</v>
      </c>
      <c r="C70" s="20"/>
    </row>
    <row r="71" customFormat="false" ht="13.3" hidden="false" customHeight="false" outlineLevel="0" collapsed="false">
      <c r="B71" s="38" t="s">
        <v>112</v>
      </c>
      <c r="C71" s="39" t="n">
        <f aca="false">-C67+C68+C69+C70</f>
        <v>-75139.69751</v>
      </c>
      <c r="D71" s="26"/>
    </row>
    <row r="74" customFormat="false" ht="13.3" hidden="false" customHeight="false" outlineLevel="0" collapsed="false">
      <c r="C74" s="0" t="s">
        <v>113</v>
      </c>
    </row>
    <row r="75" customFormat="false" ht="14.9" hidden="false" customHeight="false" outlineLevel="0" collapsed="false">
      <c r="C75" s="40" t="n">
        <f aca="false">C62+C65-C68</f>
        <v>72885.82751</v>
      </c>
      <c r="D75" s="0" t="s">
        <v>114</v>
      </c>
      <c r="F75" s="0" t="s">
        <v>115</v>
      </c>
    </row>
    <row r="76" customFormat="false" ht="14.9" hidden="false" customHeight="false" outlineLevel="0" collapsed="false">
      <c r="C76" s="41" t="n">
        <f aca="false">C63+C64+C66-C69</f>
        <v>2253.87</v>
      </c>
      <c r="D76" s="0" t="s">
        <v>116</v>
      </c>
    </row>
    <row r="77" customFormat="false" ht="7.45" hidden="false" customHeight="true" outlineLevel="0" collapsed="false">
      <c r="C77" s="40"/>
    </row>
    <row r="78" customFormat="false" ht="14.9" hidden="false" customHeight="false" outlineLevel="0" collapsed="false">
      <c r="C78" s="40" t="n">
        <f aca="false">-C75-C76</f>
        <v>-75139.69751</v>
      </c>
      <c r="D78" s="0" t="s">
        <v>117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