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Sacile - dichiarazioni e doc. vari\Liquidazioni Iva\"/>
    </mc:Choice>
  </mc:AlternateContent>
  <bookViews>
    <workbookView xWindow="0" yWindow="0" windowWidth="23040" windowHeight="10380" tabRatio="281" activeTab="1"/>
  </bookViews>
  <sheets>
    <sheet name="NOVEMBRE" sheetId="1" r:id="rId1"/>
    <sheet name="Foglio3" sheetId="2" r:id="rId2"/>
  </sheets>
  <calcPr calcId="152511" iterateDelta="1E-4"/>
</workbook>
</file>

<file path=xl/calcChain.xml><?xml version="1.0" encoding="utf-8"?>
<calcChain xmlns="http://schemas.openxmlformats.org/spreadsheetml/2006/main">
  <c r="C69" i="2" l="1"/>
  <c r="C66" i="2"/>
  <c r="C65" i="2"/>
  <c r="C55" i="2"/>
  <c r="C52" i="2"/>
  <c r="C64" i="2" s="1"/>
  <c r="C51" i="2"/>
  <c r="C63" i="2" s="1"/>
  <c r="C76" i="2" s="1"/>
  <c r="F39" i="2"/>
  <c r="D38" i="2"/>
  <c r="F38" i="2" s="1"/>
  <c r="F36" i="2"/>
  <c r="F35" i="2"/>
  <c r="D35" i="2"/>
  <c r="F33" i="2"/>
  <c r="F32" i="2"/>
  <c r="F31" i="2"/>
  <c r="D31" i="2"/>
  <c r="F30" i="2"/>
  <c r="F29" i="2"/>
  <c r="F27" i="2"/>
  <c r="D27" i="2"/>
  <c r="F26" i="2"/>
  <c r="F25" i="2"/>
  <c r="F24" i="2"/>
  <c r="D24" i="2"/>
  <c r="D19" i="2"/>
  <c r="F19" i="2" s="1"/>
  <c r="F21" i="2" s="1"/>
  <c r="C13" i="2"/>
  <c r="C12" i="2"/>
  <c r="C15" i="2" s="1"/>
  <c r="C7" i="2"/>
  <c r="C6" i="2"/>
  <c r="C5" i="2"/>
  <c r="C4" i="2"/>
  <c r="C3" i="2"/>
  <c r="C2" i="2"/>
  <c r="C8" i="2" s="1"/>
  <c r="F52" i="1"/>
  <c r="E52" i="1"/>
  <c r="F43" i="1"/>
  <c r="E43" i="1"/>
  <c r="F17" i="1"/>
  <c r="E17" i="1"/>
  <c r="C62" i="2" l="1"/>
  <c r="F41" i="2"/>
  <c r="F44" i="2" s="1"/>
  <c r="C68" i="2" l="1"/>
  <c r="C47" i="2"/>
  <c r="C53" i="2" s="1"/>
  <c r="C56" i="2" s="1"/>
  <c r="C75" i="2"/>
  <c r="C78" i="2" s="1"/>
  <c r="C67" i="2"/>
  <c r="C71" i="2" s="1"/>
</calcChain>
</file>

<file path=xl/sharedStrings.xml><?xml version="1.0" encoding="utf-8"?>
<sst xmlns="http://schemas.openxmlformats.org/spreadsheetml/2006/main" count="146" uniqueCount="118">
  <si>
    <t>VENDITE</t>
  </si>
  <si>
    <t>RIEPILOGO PER ALIQUOTA</t>
  </si>
  <si>
    <t>IMPONIBILE</t>
  </si>
  <si>
    <t>IVA</t>
  </si>
  <si>
    <t>V.00</t>
  </si>
  <si>
    <t>IVA 12,3% CONF. VINO SOCIO R SP (DA NON USARE)</t>
  </si>
  <si>
    <t>I22</t>
  </si>
  <si>
    <t>IVA 22% SU ACQ. INTRA</t>
  </si>
  <si>
    <t>ATT. AGRICOLA</t>
  </si>
  <si>
    <t>IVA 22% ALIQUOTA ORDINARIA</t>
  </si>
  <si>
    <t>IVA 22% VENDITA CESPITI</t>
  </si>
  <si>
    <t>IVA VEND. 10% FORF. 4% ART 34</t>
  </si>
  <si>
    <t>IVA VEND. 12,3% FORF.12,3% A.34</t>
  </si>
  <si>
    <t>IVA VENDITE 22% FORF. 12.3% ART 34</t>
  </si>
  <si>
    <t>ESENTE ART.10</t>
  </si>
  <si>
    <t>NON IMP. ART.41 DL331/93 INTRA</t>
  </si>
  <si>
    <t>NON IMP. ART.8 DPR 683/VINI</t>
  </si>
  <si>
    <t>VRC</t>
  </si>
  <si>
    <t>S.ADD.IVA</t>
  </si>
  <si>
    <t>ATT. COMM.</t>
  </si>
  <si>
    <t>V.01</t>
  </si>
  <si>
    <t>IVA 22% VENDITE ATT.COMM</t>
  </si>
  <si>
    <t>V.03</t>
  </si>
  <si>
    <t>V.04</t>
  </si>
  <si>
    <t>R22</t>
  </si>
  <si>
    <t>IVA 22% SU ACQU IN REVERSE CH.</t>
  </si>
  <si>
    <t>ACQUISTI</t>
  </si>
  <si>
    <t>A.00</t>
  </si>
  <si>
    <t>IVA 4% SOCI ESONERATI</t>
  </si>
  <si>
    <t>IVA 04% ALIQUOTA ORDINARIA</t>
  </si>
  <si>
    <t>IVA 10% ALIQUOTA ORDIANRIA</t>
  </si>
  <si>
    <t>IVA 22% ALIQUOTA ORDIANRIA</t>
  </si>
  <si>
    <t>IVA 10% SOCI REGIME NORMALE</t>
  </si>
  <si>
    <t>INDETRAIBILE 60% ALIQ.22%</t>
  </si>
  <si>
    <t>IVA 22% SU IMPORTAZIONI</t>
  </si>
  <si>
    <t>INDETRAIBILE 100% AL.22%</t>
  </si>
  <si>
    <t>ESENTE IVA SRT.10 COMMA 1</t>
  </si>
  <si>
    <t>NON IMPONIBILE Art.15</t>
  </si>
  <si>
    <t>NON ASSOGG. ART.1C100</t>
  </si>
  <si>
    <t>NON SOGGETTO IVA ART. 26/b</t>
  </si>
  <si>
    <t>ESCLUSO IVA ART.4 DPR 633/72</t>
  </si>
  <si>
    <t>OPERAZ. AI SENS ART.27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</si>
  <si>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</si>
  <si>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</si>
  <si>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</si>
  <si>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</si>
  <si>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</si>
  <si>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A.01</t>
  </si>
  <si>
    <t>IVA 4% SOCI REGIME SPECIALE</t>
  </si>
  <si>
    <t>IVA 22% ACQUISTI ATT.COMM.LE</t>
  </si>
  <si>
    <t>CORRISPETTIVI</t>
  </si>
  <si>
    <t>ATT.AGRICOLA</t>
  </si>
  <si>
    <t>IVA VEND. 22% FORF.12,3% ART.34</t>
  </si>
  <si>
    <t>ATT. COMMERCIALE</t>
  </si>
  <si>
    <t>IVA 4% VENDITE ATT. COMM/LE</t>
  </si>
  <si>
    <t>IVA 10% VENDITE ATT. COMM/LE</t>
  </si>
  <si>
    <t>IVA 22% VENDITE ATT. COMM/LE</t>
  </si>
  <si>
    <t>COMPOSIZIONE IVA VENDITE</t>
  </si>
  <si>
    <t>IVA 12,3% CONF.VINO SOCIO R.SP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</si>
  <si>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</si>
  <si>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</si>
  <si>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</si>
  <si>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</si>
  <si>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</si>
  <si>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OTTOBRE</t>
  </si>
  <si>
    <t>IVA DOVUTA</t>
  </si>
  <si>
    <t>IVA VENDITE ATTIVITA' AGRICOLA</t>
  </si>
  <si>
    <t>IVA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</si>
  <si>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</si>
  <si>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</si>
  <si>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</si>
  <si>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</si>
  <si>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</si>
  <si>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</si>
  <si>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</si>
  <si>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</si>
  <si>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</si>
  <si>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</si>
  <si>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</si>
  <si>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</si>
  <si>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</si>
  <si>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</si>
  <si>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</si>
  <si>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</si>
  <si>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</si>
  <si>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</si>
  <si>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</si>
  <si>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</si>
  <si>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</si>
  <si>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</si>
  <si>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</si>
  <si>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</si>
  <si>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</si>
  <si>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</si>
  <si>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</si>
  <si>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IVA +DEBITO/- CREDITO</t>
  </si>
  <si>
    <t>ATTIVITA' COMMERCIALE</t>
  </si>
  <si>
    <t>IVA VENDITE</t>
  </si>
  <si>
    <t>TOTALE IVA A (+)DEBITO (-) cred.</t>
  </si>
  <si>
    <t>IVA ACQUISTI</t>
  </si>
  <si>
    <t>Iva a debito (+), iva a credito (-)</t>
  </si>
  <si>
    <t>Liquidazione Iva mese OTTOBRE</t>
  </si>
  <si>
    <t>Iva Corrispettivi + Vendite(agricola)</t>
  </si>
  <si>
    <t>Iva Corrispettivi att. Commerciale</t>
  </si>
  <si>
    <t>Iva vendite attività commerciale</t>
  </si>
  <si>
    <t>Iva diversa attività agricola</t>
  </si>
  <si>
    <t>Iva Intra e reverse</t>
  </si>
  <si>
    <t>-</t>
  </si>
  <si>
    <t>Iva a debito</t>
  </si>
  <si>
    <t>Iva detraibile (att. Agricola)</t>
  </si>
  <si>
    <t>Iva acquisti att. Commerciale</t>
  </si>
  <si>
    <t>Credito Iva periodo precedente</t>
  </si>
  <si>
    <t>Iva (+) credito, (-) debito</t>
  </si>
  <si>
    <t>Calcoli a parte</t>
  </si>
  <si>
    <t>iva agricola (a debito)</t>
  </si>
  <si>
    <t>(torna con la liquidazione AV2000)</t>
  </si>
  <si>
    <t>iva commerciale</t>
  </si>
  <si>
    <t>( Iva a debito)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</si>
</sst>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 &quot;* #,##0.00_-;&quot;-€ &quot;* #,##0.00_-;_-&quot;€ &quot;* \-??_-;_-@_-"/>
    <numFmt numFmtId="165" formatCode="[$€-410]\ #,##0.00;[Red]\-[$€-410]\ #,##0.00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u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45">
    <xf numFmtId="0" fontId="0" fillId="0" borderId="0" xfId="0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164" fontId="0" fillId="0" borderId="0" xfId="1" applyFont="1"/>
    <xf numFmtId="0" fontId="0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1" applyFont="1" applyBorder="1" applyAlignment="1" applyProtection="1">
      <alignment horizontal="center"/>
    </xf>
    <xf numFmtId="0" fontId="0" fillId="0" borderId="0" xfId="0" applyFont="1" applyAlignment="1">
      <alignment horizontal="center"/>
    </xf>
    <xf numFmtId="165" fontId="1" fillId="0" borderId="0" xfId="0" applyNumberFormat="1" applyFont="1"/>
    <xf numFmtId="0" fontId="0" fillId="0" borderId="0" xfId="0" applyFont="1" applyAlignment="1">
      <alignment horizontal="right"/>
    </xf>
    <xf numFmtId="165" fontId="0" fillId="0" borderId="0" xfId="0" applyNumberFormat="1" applyFont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5" fontId="0" fillId="0" borderId="0" xfId="1" applyNumberFormat="1" applyFont="1" applyBorder="1" applyAlignment="1" applyProtection="1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165" fontId="0" fillId="0" borderId="1" xfId="1" applyNumberFormat="1" applyFont="1" applyBorder="1" applyAlignment="1" applyProtection="1">
      <alignment vertical="center" wrapText="1"/>
    </xf>
    <xf numFmtId="164" fontId="0" fillId="0" borderId="0" xfId="1" applyFont="1" applyBorder="1" applyAlignment="1" applyProtection="1"/>
    <xf numFmtId="0" fontId="0" fillId="0" borderId="0" xfId="0" applyFont="1"/>
    <xf numFmtId="164" fontId="0" fillId="0" borderId="0" xfId="1" applyFont="1" applyBorder="1" applyAlignment="1" applyProtection="1">
      <alignment horizontal="right"/>
    </xf>
    <xf numFmtId="0" fontId="0" fillId="0" borderId="0" xfId="0" applyFont="1" applyAlignment="1">
      <alignment vertical="center"/>
    </xf>
    <xf numFmtId="164" fontId="0" fillId="0" borderId="1" xfId="1" applyFont="1" applyBorder="1" applyAlignment="1" applyProtection="1"/>
    <xf numFmtId="165" fontId="0" fillId="0" borderId="0" xfId="0" applyNumberFormat="1"/>
    <xf numFmtId="165" fontId="0" fillId="0" borderId="1" xfId="1" applyNumberFormat="1" applyFont="1" applyBorder="1" applyAlignment="1" applyProtection="1"/>
    <xf numFmtId="165" fontId="1" fillId="0" borderId="0" xfId="1" applyNumberFormat="1" applyFont="1" applyBorder="1" applyAlignment="1" applyProtection="1"/>
    <xf numFmtId="164" fontId="0" fillId="0" borderId="0" xfId="0" applyNumberFormat="1" applyFont="1"/>
    <xf numFmtId="4" fontId="0" fillId="0" borderId="0" xfId="0" applyNumberFormat="1" applyFont="1"/>
    <xf numFmtId="2" fontId="0" fillId="0" borderId="0" xfId="0" applyNumberFormat="1"/>
    <xf numFmtId="4" fontId="0" fillId="0" borderId="0" xfId="0" applyNumberFormat="1"/>
    <xf numFmtId="2" fontId="0" fillId="0" borderId="0" xfId="0" applyNumberFormat="1" applyFont="1"/>
    <xf numFmtId="2" fontId="0" fillId="0" borderId="1" xfId="0" applyNumberFormat="1" applyBorder="1"/>
    <xf numFmtId="0" fontId="0" fillId="0" borderId="0" xfId="0" applyFont="1" applyAlignment="1">
      <alignment horizontal="left"/>
    </xf>
    <xf numFmtId="4" fontId="2" fillId="0" borderId="2" xfId="0" applyNumberFormat="1" applyFont="1" applyBorder="1"/>
    <xf numFmtId="0" fontId="0" fillId="0" borderId="0" xfId="0" applyAlignment="1">
      <alignment vertical="center" wrapText="1"/>
    </xf>
    <xf numFmtId="4" fontId="1" fillId="0" borderId="0" xfId="0" applyNumberFormat="1" applyFont="1"/>
    <xf numFmtId="2" fontId="1" fillId="0" borderId="0" xfId="0" applyNumberFormat="1" applyFont="1"/>
    <xf numFmtId="3" fontId="0" fillId="0" borderId="0" xfId="0" applyNumberFormat="1"/>
    <xf numFmtId="0" fontId="0" fillId="0" borderId="1" xfId="0" applyBorder="1"/>
    <xf numFmtId="0" fontId="3" fillId="0" borderId="0" xfId="0" applyFont="1"/>
    <xf numFmtId="0" fontId="1" fillId="0" borderId="0" xfId="0" applyFont="1"/>
    <xf numFmtId="164" fontId="0" fillId="0" borderId="1" xfId="1" applyFont="1" applyBorder="1" applyAlignment="1" applyProtection="1"/>
    <xf numFmtId="164" fontId="1" fillId="0" borderId="0" xfId="1" applyFont="1" applyBorder="1" applyAlignment="1" applyProtection="1"/>
    <xf numFmtId="4" fontId="0" fillId="0" borderId="0" xfId="0" applyNumberFormat="1" applyAlignment="1">
      <alignment wrapText="1"/>
    </xf>
    <xf numFmtId="4" fontId="0" fillId="0" borderId="1" xfId="0" applyNumberFormat="1" applyBorder="1" applyAlignment="1">
      <alignment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Normal="100" workbookViewId="0">
      <selection activeCell="I24" sqref="I24"/>
    </sheetView>
  </sheetViews>
  <sheetFormatPr defaultRowHeight="14.4" x14ac:dyDescent="0.3"/>
  <cols>
    <col min="1" max="1" width="11.21875"/>
    <col min="2" max="2" width="6.44140625"/>
    <col min="3" max="3" width="5.6640625"/>
    <col min="4" max="4" width="36.88671875"/>
    <col min="5" max="5" width="13.5546875" style="3"/>
    <col min="6" max="6" width="12" style="3"/>
    <col min="7" max="7" width="10.88671875" style="3"/>
    <col min="8" max="1025" width="8.6640625"/>
  </cols>
  <sheetData>
    <row r="1" spans="1:7" x14ac:dyDescent="0.3">
      <c r="B1" s="2" t="s">
        <v>0</v>
      </c>
      <c r="C1" s="2"/>
      <c r="D1" s="2"/>
      <c r="E1" s="2"/>
      <c r="F1" s="5"/>
      <c r="G1"/>
    </row>
    <row r="2" spans="1:7" x14ac:dyDescent="0.3">
      <c r="C2" t="s">
        <v>1</v>
      </c>
      <c r="E2" s="6" t="s">
        <v>2</v>
      </c>
      <c r="F2" s="6" t="s">
        <v>3</v>
      </c>
      <c r="G2"/>
    </row>
    <row r="3" spans="1:7" x14ac:dyDescent="0.3">
      <c r="B3" s="7" t="s">
        <v>4</v>
      </c>
      <c r="C3">
        <v>33</v>
      </c>
      <c r="D3" t="s">
        <v>5</v>
      </c>
      <c r="E3" s="8"/>
      <c r="F3" s="8"/>
      <c r="G3"/>
    </row>
    <row r="4" spans="1:7" x14ac:dyDescent="0.3">
      <c r="B4" s="7"/>
      <c r="C4" s="9" t="s">
        <v>6</v>
      </c>
      <c r="D4" t="s">
        <v>7</v>
      </c>
      <c r="E4" s="10"/>
      <c r="F4" s="10"/>
      <c r="G4"/>
    </row>
    <row r="5" spans="1:7" ht="14.85" customHeight="1" x14ac:dyDescent="0.3">
      <c r="A5" s="1" t="s">
        <v>8</v>
      </c>
      <c r="B5" s="12"/>
      <c r="C5">
        <v>22</v>
      </c>
      <c r="D5" t="s">
        <v>9</v>
      </c>
      <c r="E5" s="13">
        <v>2500</v>
      </c>
      <c r="F5" s="13">
        <v>550</v>
      </c>
      <c r="G5"/>
    </row>
    <row r="6" spans="1:7" x14ac:dyDescent="0.3">
      <c r="A6" s="1"/>
      <c r="B6" s="12"/>
      <c r="C6">
        <v>242</v>
      </c>
      <c r="D6" t="s">
        <v>10</v>
      </c>
      <c r="E6" s="13"/>
      <c r="F6" s="13"/>
      <c r="G6"/>
    </row>
    <row r="7" spans="1:7" x14ac:dyDescent="0.3">
      <c r="A7" s="1"/>
      <c r="B7" s="12"/>
      <c r="C7">
        <v>410</v>
      </c>
      <c r="D7" t="s">
        <v>11</v>
      </c>
      <c r="E7" s="13">
        <v>-1223.8</v>
      </c>
      <c r="F7" s="13">
        <v>-122.38</v>
      </c>
      <c r="G7"/>
    </row>
    <row r="8" spans="1:7" x14ac:dyDescent="0.3">
      <c r="A8" s="1"/>
      <c r="B8" s="12"/>
      <c r="C8">
        <v>412</v>
      </c>
      <c r="D8" t="s">
        <v>12</v>
      </c>
      <c r="E8" s="13"/>
      <c r="F8" s="13"/>
      <c r="G8"/>
    </row>
    <row r="9" spans="1:7" x14ac:dyDescent="0.3">
      <c r="A9" s="1"/>
      <c r="B9" s="12"/>
      <c r="C9">
        <v>442</v>
      </c>
      <c r="D9" t="s">
        <v>13</v>
      </c>
      <c r="E9" s="13">
        <v>22742.75</v>
      </c>
      <c r="F9" s="13">
        <v>5003.38</v>
      </c>
      <c r="G9"/>
    </row>
    <row r="10" spans="1:7" x14ac:dyDescent="0.3">
      <c r="A10" s="11"/>
      <c r="B10" s="12"/>
      <c r="C10">
        <v>50</v>
      </c>
      <c r="D10" t="s">
        <v>14</v>
      </c>
      <c r="E10" s="13"/>
      <c r="F10" s="13"/>
      <c r="G10"/>
    </row>
    <row r="11" spans="1:7" x14ac:dyDescent="0.3">
      <c r="A11" s="14"/>
      <c r="B11" s="12"/>
      <c r="C11">
        <v>81</v>
      </c>
      <c r="D11" t="s">
        <v>15</v>
      </c>
      <c r="E11" s="13">
        <v>2953.4</v>
      </c>
      <c r="F11" s="13"/>
      <c r="G11"/>
    </row>
    <row r="12" spans="1:7" x14ac:dyDescent="0.3">
      <c r="A12" s="14"/>
      <c r="B12" s="12"/>
      <c r="C12">
        <v>88</v>
      </c>
      <c r="D12" t="s">
        <v>16</v>
      </c>
      <c r="E12" s="13">
        <v>29906</v>
      </c>
      <c r="F12" s="13"/>
      <c r="G12"/>
    </row>
    <row r="13" spans="1:7" x14ac:dyDescent="0.3">
      <c r="A13" s="14"/>
      <c r="B13" s="12"/>
      <c r="C13" s="9" t="s">
        <v>17</v>
      </c>
      <c r="D13" t="s">
        <v>18</v>
      </c>
      <c r="E13" s="13"/>
      <c r="F13" s="13"/>
      <c r="G13"/>
    </row>
    <row r="14" spans="1:7" ht="13.35" customHeight="1" x14ac:dyDescent="0.3">
      <c r="A14" s="1" t="s">
        <v>19</v>
      </c>
      <c r="B14" s="7" t="s">
        <v>20</v>
      </c>
      <c r="C14">
        <v>542</v>
      </c>
      <c r="D14" t="s">
        <v>21</v>
      </c>
      <c r="E14" s="13">
        <v>1051.8599999999999</v>
      </c>
      <c r="F14" s="13">
        <v>231.41</v>
      </c>
      <c r="G14"/>
    </row>
    <row r="15" spans="1:7" x14ac:dyDescent="0.3">
      <c r="A15" s="1"/>
      <c r="B15" s="7" t="s">
        <v>22</v>
      </c>
      <c r="C15">
        <v>581</v>
      </c>
      <c r="D15" t="s">
        <v>15</v>
      </c>
      <c r="E15" s="13"/>
      <c r="F15" s="10"/>
      <c r="G15"/>
    </row>
    <row r="16" spans="1:7" ht="26.85" customHeight="1" x14ac:dyDescent="0.3">
      <c r="A16" s="12" t="s">
        <v>8</v>
      </c>
      <c r="B16" s="12" t="s">
        <v>23</v>
      </c>
      <c r="C16" s="15" t="s">
        <v>24</v>
      </c>
      <c r="D16" s="16" t="s">
        <v>25</v>
      </c>
      <c r="E16" s="17">
        <v>35566.6</v>
      </c>
      <c r="F16" s="17">
        <v>7824.66</v>
      </c>
      <c r="G16"/>
    </row>
    <row r="17" spans="1:7" x14ac:dyDescent="0.3">
      <c r="E17" s="18">
        <f>SUM(E3:E16)</f>
        <v>93496.81</v>
      </c>
      <c r="F17" s="18">
        <f>SUM(F3:F16)</f>
        <v>13487.07</v>
      </c>
      <c r="G17"/>
    </row>
    <row r="18" spans="1:7" x14ac:dyDescent="0.3">
      <c r="E18" s="19"/>
      <c r="F18" s="19"/>
      <c r="G18"/>
    </row>
    <row r="19" spans="1:7" x14ac:dyDescent="0.3">
      <c r="A19" s="2" t="s">
        <v>26</v>
      </c>
      <c r="B19" s="2"/>
      <c r="C19" s="2"/>
      <c r="D19" s="2"/>
      <c r="E19" s="2"/>
      <c r="F19" s="2"/>
      <c r="G19"/>
    </row>
    <row r="20" spans="1:7" x14ac:dyDescent="0.3">
      <c r="B20" s="7" t="s">
        <v>27</v>
      </c>
      <c r="C20">
        <v>44</v>
      </c>
      <c r="D20" t="s">
        <v>28</v>
      </c>
      <c r="E20" s="20"/>
      <c r="F20" s="20"/>
      <c r="G20" s="20"/>
    </row>
    <row r="21" spans="1:7" x14ac:dyDescent="0.3">
      <c r="B21" s="7"/>
      <c r="C21">
        <v>4</v>
      </c>
      <c r="D21" t="s">
        <v>29</v>
      </c>
      <c r="E21" s="20"/>
      <c r="F21" s="20"/>
      <c r="G21" s="20"/>
    </row>
    <row r="22" spans="1:7" x14ac:dyDescent="0.3">
      <c r="A22" s="2" t="s">
        <v>8</v>
      </c>
      <c r="C22">
        <v>10</v>
      </c>
      <c r="D22" t="s">
        <v>30</v>
      </c>
      <c r="E22" s="20">
        <v>12970.13</v>
      </c>
      <c r="F22" s="20">
        <v>1297.02</v>
      </c>
      <c r="G22" s="20"/>
    </row>
    <row r="23" spans="1:7" x14ac:dyDescent="0.3">
      <c r="A23" s="2"/>
      <c r="C23">
        <v>22</v>
      </c>
      <c r="D23" t="s">
        <v>31</v>
      </c>
      <c r="E23" s="20">
        <v>23122.34</v>
      </c>
      <c r="F23" s="20">
        <v>5086.91</v>
      </c>
    </row>
    <row r="24" spans="1:7" x14ac:dyDescent="0.3">
      <c r="A24" s="2"/>
      <c r="C24">
        <v>30</v>
      </c>
      <c r="D24" t="s">
        <v>32</v>
      </c>
      <c r="E24" s="20"/>
      <c r="F24" s="20"/>
    </row>
    <row r="25" spans="1:7" x14ac:dyDescent="0.3">
      <c r="A25" s="2"/>
      <c r="C25">
        <v>68</v>
      </c>
      <c r="D25" t="s">
        <v>33</v>
      </c>
      <c r="E25" s="18"/>
      <c r="F25" s="18"/>
    </row>
    <row r="26" spans="1:7" x14ac:dyDescent="0.3">
      <c r="A26" s="2"/>
      <c r="C26">
        <v>64</v>
      </c>
      <c r="D26" t="s">
        <v>34</v>
      </c>
      <c r="E26" s="18"/>
      <c r="F26" s="18"/>
    </row>
    <row r="27" spans="1:7" x14ac:dyDescent="0.3">
      <c r="A27" s="2"/>
      <c r="C27">
        <v>77</v>
      </c>
      <c r="D27" t="s">
        <v>35</v>
      </c>
      <c r="E27" s="18">
        <v>14.75</v>
      </c>
      <c r="F27" s="18">
        <v>3.25</v>
      </c>
    </row>
    <row r="28" spans="1:7" x14ac:dyDescent="0.3">
      <c r="A28" s="2"/>
      <c r="C28">
        <v>80</v>
      </c>
      <c r="D28" t="s">
        <v>36</v>
      </c>
      <c r="E28" s="18"/>
      <c r="F28" s="18"/>
    </row>
    <row r="29" spans="1:7" x14ac:dyDescent="0.3">
      <c r="A29" s="2"/>
      <c r="C29">
        <v>85</v>
      </c>
      <c r="D29" t="s">
        <v>37</v>
      </c>
      <c r="E29" s="18">
        <v>-332.78</v>
      </c>
      <c r="F29" s="19"/>
    </row>
    <row r="30" spans="1:7" x14ac:dyDescent="0.3">
      <c r="A30" s="2"/>
      <c r="C30">
        <v>94</v>
      </c>
      <c r="D30" t="s">
        <v>38</v>
      </c>
      <c r="E30" s="18"/>
      <c r="F30" s="19"/>
    </row>
    <row r="31" spans="1:7" x14ac:dyDescent="0.3">
      <c r="A31" s="2"/>
      <c r="C31">
        <v>96</v>
      </c>
      <c r="D31" t="s">
        <v>39</v>
      </c>
      <c r="E31" s="18">
        <v>110.18</v>
      </c>
      <c r="F31" s="19"/>
    </row>
    <row r="32" spans="1:7" x14ac:dyDescent="0.3">
      <c r="A32" s="2"/>
      <c r="C32">
        <v>97</v>
      </c>
      <c r="D32" t="s">
        <v>40</v>
      </c>
      <c r="E32" s="18">
        <v>5296.2</v>
      </c>
      <c r="F32" s="19"/>
    </row>
    <row r="33" spans="1:6" x14ac:dyDescent="0.3">
      <c r="A33" s="2"/>
      <c r="C33">
        <v>98</v>
      </c>
      <c r="D33" t="s">
        <v>41</v>
      </c>
      <c r="E33" s="18"/>
      <c r="F33" s="19"/>
    </row>
    <row r="34" spans="1:6" x14ac:dyDescent="0.3">
      <c r="A34" s="2"/>
      <c r="C34">
        <v>99</v>
      </c>
      <c r="D34" t="s">
        <v>42</v>
      </c>
      <c r="E34" s="18"/>
      <c r="F34" s="19"/>
    </row>
    <row r="35" spans="1:6" x14ac:dyDescent="0.3">
      <c r="A35" s="2"/>
      <c r="C35">
        <v>122</v>
      </c>
      <c r="D35" t="s">
        <v>43</v>
      </c>
      <c r="E35" s="18">
        <v>35566.6</v>
      </c>
      <c r="F35" s="18">
        <v>7824.66</v>
      </c>
    </row>
    <row r="36" spans="1:6" x14ac:dyDescent="0.3">
      <c r="A36" s="2"/>
      <c r="C36">
        <v>222</v>
      </c>
      <c r="D36" t="s">
        <v>44</v>
      </c>
      <c r="E36" s="18">
        <v>325000</v>
      </c>
      <c r="F36" s="18">
        <v>71500</v>
      </c>
    </row>
    <row r="37" spans="1:6" x14ac:dyDescent="0.3">
      <c r="A37" s="2"/>
      <c r="C37">
        <v>504</v>
      </c>
      <c r="D37" t="s">
        <v>45</v>
      </c>
      <c r="E37" s="18">
        <v>2531.4</v>
      </c>
      <c r="F37" s="18">
        <v>101.26</v>
      </c>
    </row>
    <row r="38" spans="1:6" x14ac:dyDescent="0.3">
      <c r="A38" s="2"/>
      <c r="C38">
        <v>322</v>
      </c>
      <c r="D38" t="s">
        <v>46</v>
      </c>
      <c r="E38" s="18"/>
      <c r="F38" s="18"/>
    </row>
    <row r="39" spans="1:6" x14ac:dyDescent="0.3">
      <c r="A39" s="4"/>
      <c r="B39" t="s">
        <v>47</v>
      </c>
      <c r="C39">
        <v>24</v>
      </c>
      <c r="D39" t="s">
        <v>48</v>
      </c>
      <c r="E39" s="18">
        <v>8653.84</v>
      </c>
      <c r="F39" s="18">
        <v>346.16</v>
      </c>
    </row>
    <row r="40" spans="1:6" x14ac:dyDescent="0.3">
      <c r="A40" s="4"/>
      <c r="C40">
        <v>30</v>
      </c>
      <c r="D40" t="s">
        <v>32</v>
      </c>
      <c r="E40" s="18"/>
      <c r="F40" s="18"/>
    </row>
    <row r="41" spans="1:6" x14ac:dyDescent="0.3">
      <c r="A41" s="21" t="s">
        <v>19</v>
      </c>
      <c r="C41">
        <v>522</v>
      </c>
      <c r="D41" t="s">
        <v>49</v>
      </c>
      <c r="E41" s="18">
        <v>55875.92</v>
      </c>
      <c r="F41" s="18">
        <v>12292.71</v>
      </c>
    </row>
    <row r="42" spans="1:6" x14ac:dyDescent="0.3">
      <c r="A42" s="21"/>
      <c r="C42">
        <v>85</v>
      </c>
      <c r="D42" t="s">
        <v>37</v>
      </c>
      <c r="E42" s="22"/>
      <c r="F42" s="22"/>
    </row>
    <row r="43" spans="1:6" x14ac:dyDescent="0.3">
      <c r="A43" s="21"/>
      <c r="E43" s="18">
        <f>SUM(E20:E42)</f>
        <v>468808.58</v>
      </c>
      <c r="F43" s="18">
        <f>SUM(F20:F42)</f>
        <v>98451.97</v>
      </c>
    </row>
    <row r="44" spans="1:6" x14ac:dyDescent="0.3">
      <c r="E44" s="19"/>
      <c r="F44" s="19"/>
    </row>
    <row r="45" spans="1:6" x14ac:dyDescent="0.3">
      <c r="E45" s="19"/>
      <c r="F45" s="19"/>
    </row>
    <row r="46" spans="1:6" x14ac:dyDescent="0.3">
      <c r="A46" s="2" t="s">
        <v>50</v>
      </c>
      <c r="B46" s="2"/>
      <c r="C46" s="2"/>
      <c r="D46" s="2"/>
      <c r="E46" s="2"/>
      <c r="F46" s="2"/>
    </row>
    <row r="47" spans="1:6" ht="7.5" customHeight="1" x14ac:dyDescent="0.3">
      <c r="A47" s="7"/>
      <c r="B47" s="7"/>
      <c r="C47" s="7"/>
      <c r="D47" s="7"/>
      <c r="E47" s="6"/>
      <c r="F47" s="6"/>
    </row>
    <row r="48" spans="1:6" x14ac:dyDescent="0.3">
      <c r="A48" t="s">
        <v>51</v>
      </c>
      <c r="C48">
        <v>442</v>
      </c>
      <c r="D48" t="s">
        <v>52</v>
      </c>
      <c r="E48" s="18">
        <v>76804.63</v>
      </c>
      <c r="F48" s="18">
        <v>16896.96</v>
      </c>
    </row>
    <row r="49" spans="1:6" ht="13.35" customHeight="1" x14ac:dyDescent="0.3">
      <c r="A49" s="1" t="s">
        <v>53</v>
      </c>
      <c r="C49">
        <v>529</v>
      </c>
      <c r="D49" t="s">
        <v>54</v>
      </c>
      <c r="E49" s="18">
        <v>1415.46</v>
      </c>
      <c r="F49" s="18">
        <v>56.64</v>
      </c>
    </row>
    <row r="50" spans="1:6" x14ac:dyDescent="0.3">
      <c r="A50" s="1"/>
      <c r="C50">
        <v>530</v>
      </c>
      <c r="D50" t="s">
        <v>55</v>
      </c>
      <c r="E50" s="18"/>
      <c r="F50" s="18"/>
    </row>
    <row r="51" spans="1:6" x14ac:dyDescent="0.3">
      <c r="A51" s="1"/>
      <c r="C51">
        <v>542</v>
      </c>
      <c r="D51" t="s">
        <v>56</v>
      </c>
      <c r="E51" s="22">
        <v>20468.98</v>
      </c>
      <c r="F51" s="22">
        <v>4503.1499999999996</v>
      </c>
    </row>
    <row r="52" spans="1:6" x14ac:dyDescent="0.3">
      <c r="E52" s="18">
        <f>SUM(E48:E51)</f>
        <v>98689.07</v>
      </c>
      <c r="F52" s="18">
        <f>SUM(F48:F51)</f>
        <v>21456.75</v>
      </c>
    </row>
  </sheetData>
  <mergeCells count="7">
    <mergeCell ref="A46:F46"/>
    <mergeCell ref="A49:A51"/>
    <mergeCell ref="B1:E1"/>
    <mergeCell ref="A5:A9"/>
    <mergeCell ref="A14:A15"/>
    <mergeCell ref="A19:F19"/>
    <mergeCell ref="A22:A38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8"/>
  <sheetViews>
    <sheetView tabSelected="1" topLeftCell="A58" zoomScaleNormal="100" workbookViewId="0">
      <selection activeCell="H69" sqref="H69"/>
    </sheetView>
  </sheetViews>
  <sheetFormatPr defaultRowHeight="14.4" x14ac:dyDescent="0.3"/>
  <cols>
    <col min="1" max="1" width="8.6640625"/>
    <col min="2" max="2" width="30.44140625"/>
    <col min="3" max="3" width="13.5546875"/>
    <col min="4" max="4" width="11"/>
    <col min="5" max="5" width="7.88671875"/>
    <col min="6" max="6" width="10.6640625"/>
    <col min="7" max="1025" width="8.6640625"/>
  </cols>
  <sheetData>
    <row r="1" spans="2:4" x14ac:dyDescent="0.3">
      <c r="B1" t="s">
        <v>57</v>
      </c>
      <c r="C1" s="7" t="s">
        <v>2</v>
      </c>
    </row>
    <row r="2" spans="2:4" x14ac:dyDescent="0.3">
      <c r="B2" t="s">
        <v>58</v>
      </c>
      <c r="C2" s="23">
        <f>NOVEMBRE!E3</f>
        <v>0</v>
      </c>
    </row>
    <row r="3" spans="2:4" x14ac:dyDescent="0.3">
      <c r="B3" t="s">
        <v>59</v>
      </c>
      <c r="C3" s="23">
        <f>NOVEMBRE!E11</f>
        <v>2953.4</v>
      </c>
      <c r="D3" s="23"/>
    </row>
    <row r="4" spans="2:4" x14ac:dyDescent="0.3">
      <c r="B4" t="s">
        <v>60</v>
      </c>
      <c r="C4" s="23">
        <f>NOVEMBRE!E12</f>
        <v>29906</v>
      </c>
    </row>
    <row r="5" spans="2:4" x14ac:dyDescent="0.3">
      <c r="B5" t="s">
        <v>61</v>
      </c>
      <c r="C5" s="13">
        <f>NOVEMBRE!E16</f>
        <v>35566.6</v>
      </c>
    </row>
    <row r="6" spans="2:4" x14ac:dyDescent="0.3">
      <c r="B6" t="s">
        <v>11</v>
      </c>
      <c r="C6" s="13">
        <f>NOVEMBRE!E7</f>
        <v>-1223.8</v>
      </c>
    </row>
    <row r="7" spans="2:4" x14ac:dyDescent="0.3">
      <c r="B7" t="s">
        <v>62</v>
      </c>
      <c r="C7" s="24">
        <f>NOVEMBRE!E9+NOVEMBRE!E48</f>
        <v>99547.38</v>
      </c>
    </row>
    <row r="8" spans="2:4" x14ac:dyDescent="0.3">
      <c r="C8" s="25">
        <f>SUM(C2:C7)</f>
        <v>166749.58000000002</v>
      </c>
    </row>
    <row r="10" spans="2:4" x14ac:dyDescent="0.3">
      <c r="B10" t="s">
        <v>63</v>
      </c>
      <c r="C10" s="7" t="s">
        <v>64</v>
      </c>
    </row>
    <row r="11" spans="2:4" x14ac:dyDescent="0.3">
      <c r="B11" t="s">
        <v>65</v>
      </c>
    </row>
    <row r="12" spans="2:4" x14ac:dyDescent="0.3">
      <c r="B12" t="s">
        <v>52</v>
      </c>
      <c r="C12" s="18">
        <f>NOVEMBRE!F48</f>
        <v>16896.96</v>
      </c>
    </row>
    <row r="13" spans="2:4" x14ac:dyDescent="0.3">
      <c r="B13" t="s">
        <v>66</v>
      </c>
      <c r="C13" s="18">
        <f>NOVEMBRE!F5+NOVEMBRE!F6+NOVEMBRE!F7+NOVEMBRE!F9+NOVEMBRE!F3+NOVEMBRE!F8</f>
        <v>5431</v>
      </c>
    </row>
    <row r="14" spans="2:4" x14ac:dyDescent="0.3">
      <c r="B14" t="s">
        <v>67</v>
      </c>
      <c r="C14" s="22"/>
    </row>
    <row r="15" spans="2:4" x14ac:dyDescent="0.3">
      <c r="C15" s="18">
        <f>SUM(C12:C14)</f>
        <v>22327.96</v>
      </c>
      <c r="D15" s="26"/>
    </row>
    <row r="18" spans="2:6" x14ac:dyDescent="0.3">
      <c r="D18" t="s">
        <v>68</v>
      </c>
      <c r="E18" t="s">
        <v>69</v>
      </c>
      <c r="F18" t="s">
        <v>70</v>
      </c>
    </row>
    <row r="19" spans="2:6" ht="28.8" x14ac:dyDescent="0.3">
      <c r="B19" s="16" t="s">
        <v>71</v>
      </c>
      <c r="C19" t="s">
        <v>72</v>
      </c>
      <c r="D19" s="27">
        <f>NOVEMBRE!E48</f>
        <v>76804.63</v>
      </c>
      <c r="E19" s="28">
        <v>12.3</v>
      </c>
      <c r="F19" s="29">
        <f>D19*E19/100</f>
        <v>9446.9694900000013</v>
      </c>
    </row>
    <row r="20" spans="2:6" x14ac:dyDescent="0.3">
      <c r="B20" s="16" t="s">
        <v>73</v>
      </c>
      <c r="D20" s="30"/>
      <c r="E20" t="s">
        <v>74</v>
      </c>
      <c r="F20" s="31">
        <v>-0.02</v>
      </c>
    </row>
    <row r="21" spans="2:6" x14ac:dyDescent="0.3">
      <c r="B21" s="32" t="s">
        <v>75</v>
      </c>
      <c r="D21" s="30"/>
      <c r="E21" t="s">
        <v>72</v>
      </c>
      <c r="F21" s="33">
        <f>F19+F20</f>
        <v>9446.9494900000009</v>
      </c>
    </row>
    <row r="22" spans="2:6" x14ac:dyDescent="0.3">
      <c r="B22" s="32" t="s">
        <v>76</v>
      </c>
      <c r="D22" s="30"/>
      <c r="F22" s="28"/>
    </row>
    <row r="23" spans="2:6" x14ac:dyDescent="0.3">
      <c r="B23" s="34"/>
      <c r="D23" s="30"/>
      <c r="F23" s="28"/>
    </row>
    <row r="24" spans="2:6" ht="28.8" x14ac:dyDescent="0.3">
      <c r="B24" s="16" t="s">
        <v>77</v>
      </c>
      <c r="C24" t="s">
        <v>72</v>
      </c>
      <c r="D24" s="27">
        <f>NOVEMBRE!E9</f>
        <v>22742.75</v>
      </c>
      <c r="E24" s="28">
        <v>12.3</v>
      </c>
      <c r="F24" s="29">
        <f>ROUND(D24*E24/100,2)</f>
        <v>2797.36</v>
      </c>
    </row>
    <row r="25" spans="2:6" x14ac:dyDescent="0.3">
      <c r="B25" t="s">
        <v>78</v>
      </c>
      <c r="C25" t="s">
        <v>72</v>
      </c>
      <c r="D25" s="27">
        <v>0</v>
      </c>
      <c r="E25" s="28">
        <v>12.3</v>
      </c>
      <c r="F25" s="29">
        <f>ROUND(D25*E25/100,2)</f>
        <v>0</v>
      </c>
    </row>
    <row r="26" spans="2:6" ht="28.8" x14ac:dyDescent="0.3">
      <c r="B26" s="16" t="s">
        <v>79</v>
      </c>
      <c r="C26" t="s">
        <v>72</v>
      </c>
      <c r="D26" s="27">
        <v>0</v>
      </c>
      <c r="E26" s="28">
        <v>12.3</v>
      </c>
      <c r="F26" s="29">
        <f>ROUND(D26*E26/100,2)</f>
        <v>0</v>
      </c>
    </row>
    <row r="27" spans="2:6" ht="28.8" x14ac:dyDescent="0.3">
      <c r="B27" s="16" t="s">
        <v>80</v>
      </c>
      <c r="C27" t="s">
        <v>72</v>
      </c>
      <c r="D27" s="27">
        <f>NOVEMBRE!E7</f>
        <v>-1223.8</v>
      </c>
      <c r="E27" s="28">
        <v>4</v>
      </c>
      <c r="F27" s="29">
        <f>ROUND(D27*E27/100,2)</f>
        <v>-48.95</v>
      </c>
    </row>
    <row r="28" spans="2:6" x14ac:dyDescent="0.3">
      <c r="B28" s="34"/>
      <c r="D28" s="27"/>
      <c r="E28" t="s">
        <v>74</v>
      </c>
      <c r="F28" s="29">
        <v>0</v>
      </c>
    </row>
    <row r="29" spans="2:6" ht="28.8" x14ac:dyDescent="0.3">
      <c r="B29" s="16" t="s">
        <v>81</v>
      </c>
      <c r="C29" t="s">
        <v>72</v>
      </c>
      <c r="D29" s="27">
        <v>0</v>
      </c>
      <c r="E29" s="28">
        <v>4</v>
      </c>
      <c r="F29" s="29">
        <f>ROUND(D29*E29/100,2)</f>
        <v>0</v>
      </c>
    </row>
    <row r="30" spans="2:6" ht="28.8" x14ac:dyDescent="0.3">
      <c r="B30" s="16" t="s">
        <v>82</v>
      </c>
      <c r="C30" t="s">
        <v>72</v>
      </c>
      <c r="D30" s="27">
        <v>0</v>
      </c>
      <c r="E30" s="28">
        <v>4</v>
      </c>
      <c r="F30" s="29">
        <f>ROUND(D30*E30/100,2)</f>
        <v>0</v>
      </c>
    </row>
    <row r="31" spans="2:6" ht="28.8" x14ac:dyDescent="0.3">
      <c r="B31" s="16" t="s">
        <v>83</v>
      </c>
      <c r="C31" t="s">
        <v>72</v>
      </c>
      <c r="D31" s="35">
        <f>NOVEMBRE!E8</f>
        <v>0</v>
      </c>
      <c r="E31" s="36">
        <v>12.3</v>
      </c>
      <c r="F31" s="35">
        <f>ROUND(D31*E31/100,2)</f>
        <v>0</v>
      </c>
    </row>
    <row r="32" spans="2:6" x14ac:dyDescent="0.3">
      <c r="B32" t="s">
        <v>84</v>
      </c>
      <c r="C32" t="s">
        <v>72</v>
      </c>
      <c r="D32" s="27">
        <v>0</v>
      </c>
      <c r="E32" s="28">
        <v>12.3</v>
      </c>
      <c r="F32" s="29">
        <f>ROUND(D32*E32/100,2)</f>
        <v>0</v>
      </c>
    </row>
    <row r="33" spans="2:6" ht="28.8" x14ac:dyDescent="0.3">
      <c r="B33" s="16" t="s">
        <v>85</v>
      </c>
      <c r="C33" t="s">
        <v>72</v>
      </c>
      <c r="D33" s="29">
        <v>0</v>
      </c>
      <c r="E33" s="28">
        <v>4</v>
      </c>
      <c r="F33" s="29">
        <f>ROUND(D33*E33/100,2)</f>
        <v>0</v>
      </c>
    </row>
    <row r="34" spans="2:6" x14ac:dyDescent="0.3">
      <c r="B34" s="16" t="s">
        <v>86</v>
      </c>
      <c r="D34" s="29"/>
      <c r="F34" s="29"/>
    </row>
    <row r="35" spans="2:6" ht="28.8" x14ac:dyDescent="0.3">
      <c r="B35" s="16" t="s">
        <v>87</v>
      </c>
      <c r="C35" t="s">
        <v>72</v>
      </c>
      <c r="D35" s="29">
        <f>NOVEMBRE!E11</f>
        <v>2953.4</v>
      </c>
      <c r="E35" s="28">
        <v>12.3</v>
      </c>
      <c r="F35" s="29">
        <f>ROUND(D35*E35/100,2)</f>
        <v>363.27</v>
      </c>
    </row>
    <row r="36" spans="2:6" ht="28.8" x14ac:dyDescent="0.3">
      <c r="B36" s="16" t="s">
        <v>88</v>
      </c>
      <c r="C36" t="s">
        <v>72</v>
      </c>
      <c r="D36" s="29">
        <v>0</v>
      </c>
      <c r="E36" s="28">
        <v>12.3</v>
      </c>
      <c r="F36" s="29">
        <f>ROUND(D36*E36/100,2)</f>
        <v>0</v>
      </c>
    </row>
    <row r="37" spans="2:6" x14ac:dyDescent="0.3">
      <c r="B37" s="16" t="s">
        <v>89</v>
      </c>
      <c r="D37" s="37"/>
      <c r="E37" s="37" t="s">
        <v>74</v>
      </c>
      <c r="F37" s="29">
        <v>0</v>
      </c>
    </row>
    <row r="38" spans="2:6" ht="28.8" x14ac:dyDescent="0.3">
      <c r="B38" s="16" t="s">
        <v>90</v>
      </c>
      <c r="C38" t="s">
        <v>72</v>
      </c>
      <c r="D38" s="29">
        <f>NOVEMBRE!E12</f>
        <v>29906</v>
      </c>
      <c r="E38" s="28">
        <v>12.3</v>
      </c>
      <c r="F38" s="29">
        <f>ROUND(D38*E38/100,2)</f>
        <v>3678.44</v>
      </c>
    </row>
    <row r="39" spans="2:6" ht="28.8" x14ac:dyDescent="0.3">
      <c r="B39" s="16" t="s">
        <v>91</v>
      </c>
      <c r="C39" t="s">
        <v>72</v>
      </c>
      <c r="D39" s="29">
        <v>0</v>
      </c>
      <c r="E39" s="28">
        <v>4</v>
      </c>
      <c r="F39" s="29">
        <f>ROUND(D39*E39/100,2)</f>
        <v>0</v>
      </c>
    </row>
    <row r="40" spans="2:6" x14ac:dyDescent="0.3">
      <c r="E40" t="s">
        <v>74</v>
      </c>
      <c r="F40" s="38">
        <v>-0.02</v>
      </c>
    </row>
    <row r="41" spans="2:6" x14ac:dyDescent="0.3">
      <c r="B41" t="s">
        <v>92</v>
      </c>
      <c r="E41" t="s">
        <v>72</v>
      </c>
      <c r="F41" s="33">
        <f>SUM(F24:F40)</f>
        <v>6790.1</v>
      </c>
    </row>
    <row r="42" spans="2:6" x14ac:dyDescent="0.3">
      <c r="B42" s="37" t="s">
        <v>93</v>
      </c>
    </row>
    <row r="43" spans="2:6" x14ac:dyDescent="0.3">
      <c r="F43" s="38"/>
    </row>
    <row r="44" spans="2:6" x14ac:dyDescent="0.3">
      <c r="C44" s="37" t="s">
        <v>94</v>
      </c>
      <c r="F44" s="33">
        <f>F21+F41</f>
        <v>16237.049490000001</v>
      </c>
    </row>
    <row r="45" spans="2:6" x14ac:dyDescent="0.3">
      <c r="C45" s="37"/>
    </row>
    <row r="47" spans="2:6" x14ac:dyDescent="0.3">
      <c r="B47" t="s">
        <v>95</v>
      </c>
      <c r="C47" s="18">
        <f>C15-F44</f>
        <v>6090.9105099999979</v>
      </c>
    </row>
    <row r="50" spans="2:3" x14ac:dyDescent="0.3">
      <c r="B50" s="39" t="s">
        <v>96</v>
      </c>
    </row>
    <row r="51" spans="2:3" x14ac:dyDescent="0.3">
      <c r="B51" t="s">
        <v>50</v>
      </c>
      <c r="C51" s="18">
        <f>NOVEMBRE!F49+NOVEMBRE!F50+NOVEMBRE!F51</f>
        <v>4559.79</v>
      </c>
    </row>
    <row r="52" spans="2:3" x14ac:dyDescent="0.3">
      <c r="B52" t="s">
        <v>97</v>
      </c>
      <c r="C52" s="22">
        <f>NOVEMBRE!F14</f>
        <v>231.41</v>
      </c>
    </row>
    <row r="53" spans="2:3" x14ac:dyDescent="0.3">
      <c r="B53" t="s">
        <v>98</v>
      </c>
      <c r="C53" s="18">
        <f>SUM(C47:C52)</f>
        <v>10882.110509999999</v>
      </c>
    </row>
    <row r="54" spans="2:3" x14ac:dyDescent="0.3">
      <c r="C54" s="18"/>
    </row>
    <row r="55" spans="2:3" x14ac:dyDescent="0.3">
      <c r="B55" t="s">
        <v>99</v>
      </c>
      <c r="C55" s="22">
        <f>NOVEMBRE!F41+NOVEMBRE!F37</f>
        <v>12393.97</v>
      </c>
    </row>
    <row r="56" spans="2:3" x14ac:dyDescent="0.3">
      <c r="B56" t="s">
        <v>100</v>
      </c>
      <c r="C56" s="18">
        <f>+C53-C55</f>
        <v>-1511.8594900000007</v>
      </c>
    </row>
    <row r="60" spans="2:3" x14ac:dyDescent="0.3">
      <c r="B60" s="40" t="s">
        <v>101</v>
      </c>
    </row>
    <row r="62" spans="2:3" x14ac:dyDescent="0.3">
      <c r="B62" t="s">
        <v>102</v>
      </c>
      <c r="C62" s="18">
        <f>C15</f>
        <v>22327.96</v>
      </c>
    </row>
    <row r="63" spans="2:3" x14ac:dyDescent="0.3">
      <c r="B63" t="s">
        <v>103</v>
      </c>
      <c r="C63" s="18">
        <f>C51</f>
        <v>4559.79</v>
      </c>
    </row>
    <row r="64" spans="2:3" x14ac:dyDescent="0.3">
      <c r="B64" t="s">
        <v>104</v>
      </c>
      <c r="C64" s="18">
        <f>C52</f>
        <v>231.41</v>
      </c>
    </row>
    <row r="65" spans="2:6" x14ac:dyDescent="0.3">
      <c r="B65" t="s">
        <v>105</v>
      </c>
      <c r="C65" s="18">
        <f>NOVEMBRE!F5+NOVEMBRE!F6</f>
        <v>550</v>
      </c>
    </row>
    <row r="66" spans="2:6" x14ac:dyDescent="0.3">
      <c r="B66" t="s">
        <v>106</v>
      </c>
      <c r="C66" s="41">
        <f>NOVEMBRE!F16+NOVEMBRE!F4</f>
        <v>7824.66</v>
      </c>
    </row>
    <row r="67" spans="2:6" x14ac:dyDescent="0.3">
      <c r="B67" s="9" t="s">
        <v>107</v>
      </c>
      <c r="C67" s="18">
        <f>SUM(C62:C66)</f>
        <v>35493.82</v>
      </c>
      <c r="D67" t="s">
        <v>108</v>
      </c>
    </row>
    <row r="68" spans="2:6" x14ac:dyDescent="0.3">
      <c r="B68" t="s">
        <v>109</v>
      </c>
      <c r="C68" s="18">
        <f>F44</f>
        <v>16237.049490000001</v>
      </c>
    </row>
    <row r="69" spans="2:6" x14ac:dyDescent="0.3">
      <c r="B69" t="s">
        <v>110</v>
      </c>
      <c r="C69" s="18">
        <f>C55</f>
        <v>12393.97</v>
      </c>
    </row>
    <row r="70" spans="2:6" x14ac:dyDescent="0.3">
      <c r="B70" t="s">
        <v>111</v>
      </c>
      <c r="C70" s="22"/>
    </row>
    <row r="71" spans="2:6" x14ac:dyDescent="0.3">
      <c r="B71" s="40" t="s">
        <v>112</v>
      </c>
      <c r="C71" s="42">
        <f>-C67+C68+C69+C70</f>
        <v>-6862.8005099999991</v>
      </c>
      <c r="D71" s="28"/>
    </row>
    <row r="74" spans="2:6" x14ac:dyDescent="0.3">
      <c r="C74" t="s">
        <v>113</v>
      </c>
    </row>
    <row r="75" spans="2:6" x14ac:dyDescent="0.3">
      <c r="C75" s="43">
        <f>C62+C65-C68</f>
        <v>6640.9105099999979</v>
      </c>
      <c r="D75" t="s">
        <v>114</v>
      </c>
      <c r="F75" t="s">
        <v>115</v>
      </c>
    </row>
    <row r="76" spans="2:6" x14ac:dyDescent="0.3">
      <c r="C76" s="44">
        <f>C63+C64+C66-C69</f>
        <v>221.89000000000124</v>
      </c>
      <c r="D76" t="s">
        <v>116</v>
      </c>
    </row>
    <row r="77" spans="2:6" ht="7.5" customHeight="1" x14ac:dyDescent="0.3">
      <c r="C77" s="43"/>
    </row>
    <row r="78" spans="2:6" x14ac:dyDescent="0.3">
      <c r="C78" s="43">
        <f>-C75-C76</f>
        <v>-6862.8005099999991</v>
      </c>
      <c r="D78" t="s">
        <v>117</v>
      </c>
    </row>
  </sheetData>
  <pageMargins left="0.7" right="0.7" top="0.421527777777778" bottom="0.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NOVEMBRE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gigi</dc:creator>
  <cp:lastModifiedBy>user</cp:lastModifiedBy>
  <cp:revision>0</cp:revision>
  <cp:lastPrinted>2016-09-15T15:14:57Z</cp:lastPrinted>
  <dcterms:created xsi:type="dcterms:W3CDTF">2015-10-12T12:09:53Z</dcterms:created>
  <dcterms:modified xsi:type="dcterms:W3CDTF">2017-07-18T07:10:37Z</dcterms:modified>
  <dc:language>it-IT</dc:language>
</cp:coreProperties>
</file>