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gi\Desktop\Elisa\"/>
    </mc:Choice>
  </mc:AlternateContent>
  <bookViews>
    <workbookView xWindow="0" yWindow="0" windowWidth="20490" windowHeight="7695" activeTab="1"/>
  </bookViews>
  <sheets>
    <sheet name="Foglio2" sheetId="2" r:id="rId1"/>
    <sheet name="Foglio3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3" l="1"/>
  <c r="C72" i="3"/>
  <c r="C71" i="3"/>
  <c r="C70" i="3"/>
  <c r="C73" i="3" s="1"/>
  <c r="C68" i="3"/>
  <c r="C67" i="3"/>
  <c r="C66" i="3"/>
  <c r="C65" i="3"/>
  <c r="C58" i="3"/>
  <c r="C57" i="3"/>
  <c r="C56" i="3"/>
  <c r="F32" i="3"/>
  <c r="H32" i="3" s="1"/>
  <c r="F24" i="3"/>
  <c r="H24" i="3" s="1"/>
  <c r="H26" i="3" s="1"/>
  <c r="F29" i="3"/>
  <c r="H29" i="3" s="1"/>
  <c r="H44" i="3"/>
  <c r="H43" i="3"/>
  <c r="H41" i="3"/>
  <c r="H40" i="3"/>
  <c r="H38" i="3"/>
  <c r="H37" i="3"/>
  <c r="H36" i="3"/>
  <c r="H35" i="3"/>
  <c r="H34" i="3"/>
  <c r="H31" i="3"/>
  <c r="H30" i="3"/>
  <c r="C20" i="3"/>
  <c r="C52" i="3" s="1"/>
  <c r="C59" i="3" s="1"/>
  <c r="C18" i="3"/>
  <c r="C17" i="3"/>
  <c r="C5" i="3"/>
  <c r="C4" i="3"/>
  <c r="C3" i="3"/>
  <c r="B5" i="3"/>
  <c r="B4" i="3"/>
  <c r="B3" i="3"/>
  <c r="F34" i="2"/>
  <c r="E34" i="2"/>
  <c r="F23" i="2"/>
  <c r="F24" i="2"/>
  <c r="F22" i="2"/>
  <c r="F17" i="2"/>
  <c r="F15" i="2"/>
  <c r="E25" i="2"/>
  <c r="F11" i="2"/>
  <c r="E11" i="2"/>
  <c r="C6" i="3" l="1"/>
  <c r="H46" i="3"/>
  <c r="H49" i="3" s="1"/>
  <c r="F25" i="2"/>
</calcChain>
</file>

<file path=xl/sharedStrings.xml><?xml version="1.0" encoding="utf-8"?>
<sst xmlns="http://schemas.openxmlformats.org/spreadsheetml/2006/main" count="103" uniqueCount="81">
  <si>
    <t>V.00</t>
  </si>
  <si>
    <t>V.04</t>
  </si>
  <si>
    <t>V.01</t>
  </si>
  <si>
    <t>V.03</t>
  </si>
  <si>
    <t xml:space="preserve">IMPONIBILE </t>
  </si>
  <si>
    <t>IVA</t>
  </si>
  <si>
    <t>RIEPILOGO PER ALIQUOTA</t>
  </si>
  <si>
    <t>IVA 22% ALIQUOTA ORDINARIA</t>
  </si>
  <si>
    <t>IVA 22% VENDITA CESPITI</t>
  </si>
  <si>
    <t>IVA VEND. 10% FORF. 4% ART 34</t>
  </si>
  <si>
    <t>IVA VENDITE 22% FORF. 12.3% ART 34</t>
  </si>
  <si>
    <t>VENDITE</t>
  </si>
  <si>
    <t>ATT. AGRICOLA</t>
  </si>
  <si>
    <t>IVA 22% VENDITE ATT.COMM</t>
  </si>
  <si>
    <t>NON IMP. ART.41 DL331/93 INTRA</t>
  </si>
  <si>
    <t>R22</t>
  </si>
  <si>
    <t>IVA 22% SU ACQU IN REVERSE CH.</t>
  </si>
  <si>
    <t>ATT. COMM.</t>
  </si>
  <si>
    <t>IVA 10% ALIQUOTA ORDIANRIA</t>
  </si>
  <si>
    <t>IVA 22% ALIQUOTA ORDIANRIA</t>
  </si>
  <si>
    <t>INDETRAIBILE 60% ALIQ.22%</t>
  </si>
  <si>
    <t>INDETRAIBILE 100% AL.22%</t>
  </si>
  <si>
    <t>NON IMPONIBILE Art.15</t>
  </si>
  <si>
    <t>NON SOGGETTO IVA ART. 26/b</t>
  </si>
  <si>
    <t>ESCLUSO IVA ART.4 DPR 633/72</t>
  </si>
  <si>
    <t>IVA 22% SU OP. IN REVERSE CH.</t>
  </si>
  <si>
    <t>IVA 22% ACQ. MOSTI CONC.TI</t>
  </si>
  <si>
    <t>IVA 22% ACQUISTI ATT.COMM.LE</t>
  </si>
  <si>
    <t>A.00</t>
  </si>
  <si>
    <t>ACQUISTI</t>
  </si>
  <si>
    <t>CORRISPETTIVI</t>
  </si>
  <si>
    <t>IVA VEND. 22% FORF.12,3% ART.34</t>
  </si>
  <si>
    <t>IVA 4% VENDITE ATT. COMM/LE</t>
  </si>
  <si>
    <t>IVA 10% VENDITE ATT. COMM/LE</t>
  </si>
  <si>
    <t>IVA 22% VENDITE ATT. COMM/LE</t>
  </si>
  <si>
    <t>ATT.AGRICOLA</t>
  </si>
  <si>
    <t>ATT. COMMERCIALE</t>
  </si>
  <si>
    <t>COMPOSIZIONE IVA VENDITE</t>
  </si>
  <si>
    <t>LIQUIDAZIONE IVA MESE:</t>
  </si>
  <si>
    <t>IVA DOVUTA</t>
  </si>
  <si>
    <t>IMPONIBILI</t>
  </si>
  <si>
    <t>% D.</t>
  </si>
  <si>
    <t xml:space="preserve">    IVA DETR.</t>
  </si>
  <si>
    <t>Corrispettivi vend. Vini in Sede + nei Negozi</t>
  </si>
  <si>
    <t>Euro</t>
  </si>
  <si>
    <t>(Aliquote 22%)</t>
  </si>
  <si>
    <t>arrot.</t>
  </si>
  <si>
    <t>A) I.V.A.  DETRAIBILE SU CORRISPETTIVI</t>
  </si>
  <si>
    <t xml:space="preserve">            (Giroconto: cod. 49.01.03 a cod. 53.01.01)</t>
  </si>
  <si>
    <t>Vini sfusi e confezionati            (aliq. 22%)</t>
  </si>
  <si>
    <t xml:space="preserve">  N.A.   (aliq.22%)</t>
  </si>
  <si>
    <t>Vini sfusi e confezionati Fatt.immed. (aliq. 22%)</t>
  </si>
  <si>
    <t xml:space="preserve">Sottoprodotti: vinacce, fecce      (aliq.10%)   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</si>
  <si>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</si>
  <si>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</si>
  <si>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</si>
  <si>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</si>
  <si>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 xml:space="preserve">Sottoprod.: vinacce, fecce-Fatt.immed.(aliq.10%)   </t>
  </si>
  <si>
    <t>VENDITE INTRA CEE</t>
  </si>
  <si>
    <t>Vini sfusi e confezionati          (N.I. art.41)</t>
  </si>
  <si>
    <t>Vini sfusi e confez. -Fatt. immed.   (N.I. art.41)</t>
  </si>
  <si>
    <t>ESPORTATORI ABITUALI</t>
  </si>
  <si>
    <t xml:space="preserve">Vini sfusi                               (N.I. art. 8)  </t>
  </si>
  <si>
    <t>Sottoprodotti                          (N.I. art. 8)</t>
  </si>
  <si>
    <t>B) I.V.A. DETRAIBILE SU FATTURE VEND.</t>
  </si>
  <si>
    <t xml:space="preserve">           (Giroconto: cod. 49.01.01 a cod.53.01.01)</t>
  </si>
  <si>
    <t>TOTALE GENERALE I.V.A. DETRAIBILE (A+B)</t>
  </si>
  <si>
    <t>IVA +DEBITO/- CREDITO</t>
  </si>
  <si>
    <t>ATTIVITA' COMMERCIALE</t>
  </si>
  <si>
    <t>IVA VENDITE</t>
  </si>
  <si>
    <t>IVA ACQUISTI</t>
  </si>
  <si>
    <t>Liquidazione Iva mese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</si>
  <si>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</si>
  <si>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</si>
  <si>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</si>
  <si>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</si>
  <si>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</si>
  <si>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Iva detraibile (att. Agricola)</t>
  </si>
  <si>
    <t>Iva acquisti att. Commerciale</t>
  </si>
  <si>
    <t>-</t>
  </si>
  <si>
    <t>Iva da versare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</si>
</sst>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2" fontId="0" fillId="0" borderId="1" xfId="0" applyNumberFormat="1" applyBorder="1"/>
    <xf numFmtId="44" fontId="0" fillId="0" borderId="0" xfId="1" applyFont="1"/>
    <xf numFmtId="44" fontId="0" fillId="0" borderId="1" xfId="1" applyFont="1" applyBorder="1"/>
    <xf numFmtId="44" fontId="0" fillId="0" borderId="0" xfId="1" applyFont="1" applyAlignment="1">
      <alignment horizontal="center"/>
    </xf>
    <xf numFmtId="44" fontId="0" fillId="0" borderId="0" xfId="0" applyNumberFormat="1"/>
    <xf numFmtId="4" fontId="0" fillId="0" borderId="0" xfId="0" applyNumberFormat="1"/>
    <xf numFmtId="4" fontId="2" fillId="0" borderId="2" xfId="0" applyNumberFormat="1" applyFont="1" applyBorder="1"/>
    <xf numFmtId="3" fontId="0" fillId="0" borderId="0" xfId="0" applyNumberFormat="1"/>
    <xf numFmtId="0" fontId="0" fillId="0" borderId="1" xfId="0" applyBorder="1"/>
    <xf numFmtId="0" fontId="3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workbookViewId="0">
      <selection activeCell="F7" sqref="F4:F7"/>
    </sheetView>
  </sheetViews>
  <sheetFormatPr defaultRowHeight="15" x14ac:dyDescent="0.25"/>
  <cols>
    <col min="1" max="1" width="10.85546875" customWidth="1"/>
    <col min="2" max="2" width="6.42578125" customWidth="1"/>
    <col min="3" max="3" width="5.7109375" customWidth="1"/>
    <col min="4" max="4" width="36.85546875" customWidth="1"/>
    <col min="5" max="5" width="13.5703125" style="10" customWidth="1"/>
    <col min="6" max="6" width="12" style="10" bestFit="1" customWidth="1"/>
    <col min="7" max="7" width="9.140625" style="10"/>
  </cols>
  <sheetData>
    <row r="2" spans="1:6" x14ac:dyDescent="0.25">
      <c r="C2" s="4" t="s">
        <v>11</v>
      </c>
      <c r="D2" s="4"/>
      <c r="E2" s="4"/>
      <c r="F2" s="4"/>
    </row>
    <row r="3" spans="1:6" x14ac:dyDescent="0.25">
      <c r="C3" t="s">
        <v>6</v>
      </c>
      <c r="E3" s="12" t="s">
        <v>4</v>
      </c>
      <c r="F3" s="12" t="s">
        <v>5</v>
      </c>
    </row>
    <row r="4" spans="1:6" x14ac:dyDescent="0.25">
      <c r="A4" s="6" t="s">
        <v>12</v>
      </c>
      <c r="B4" s="8" t="s">
        <v>0</v>
      </c>
      <c r="C4">
        <v>22</v>
      </c>
      <c r="D4" t="s">
        <v>7</v>
      </c>
      <c r="E4" s="10">
        <v>2535</v>
      </c>
      <c r="F4" s="10">
        <v>557.70000000000005</v>
      </c>
    </row>
    <row r="5" spans="1:6" x14ac:dyDescent="0.25">
      <c r="A5" s="6"/>
      <c r="B5" s="8"/>
      <c r="C5">
        <v>242</v>
      </c>
      <c r="D5" t="s">
        <v>8</v>
      </c>
      <c r="E5" s="10">
        <v>16.39</v>
      </c>
      <c r="F5" s="10">
        <v>3.61</v>
      </c>
    </row>
    <row r="6" spans="1:6" x14ac:dyDescent="0.25">
      <c r="A6" s="6"/>
      <c r="B6" s="8"/>
      <c r="C6">
        <v>410</v>
      </c>
      <c r="D6" t="s">
        <v>9</v>
      </c>
      <c r="E6" s="10">
        <v>348</v>
      </c>
      <c r="F6" s="10">
        <v>34.799999999999997</v>
      </c>
    </row>
    <row r="7" spans="1:6" x14ac:dyDescent="0.25">
      <c r="A7" s="6"/>
      <c r="B7" s="8"/>
      <c r="C7">
        <v>442</v>
      </c>
      <c r="D7" t="s">
        <v>10</v>
      </c>
      <c r="E7" s="10">
        <v>40868.86</v>
      </c>
      <c r="F7" s="10">
        <v>8991.16</v>
      </c>
    </row>
    <row r="8" spans="1:6" x14ac:dyDescent="0.25">
      <c r="A8" s="5" t="s">
        <v>17</v>
      </c>
      <c r="B8" s="3" t="s">
        <v>2</v>
      </c>
      <c r="C8">
        <v>542</v>
      </c>
      <c r="D8" t="s">
        <v>13</v>
      </c>
      <c r="E8" s="10">
        <v>558.5</v>
      </c>
      <c r="F8" s="10">
        <v>122.86</v>
      </c>
    </row>
    <row r="9" spans="1:6" x14ac:dyDescent="0.25">
      <c r="A9" s="5"/>
      <c r="B9" s="3" t="s">
        <v>3</v>
      </c>
      <c r="C9">
        <v>581</v>
      </c>
      <c r="D9" t="s">
        <v>14</v>
      </c>
      <c r="E9" s="10">
        <v>453</v>
      </c>
    </row>
    <row r="10" spans="1:6" x14ac:dyDescent="0.25">
      <c r="A10" t="s">
        <v>12</v>
      </c>
      <c r="B10" s="3" t="s">
        <v>1</v>
      </c>
      <c r="C10" s="7" t="s">
        <v>15</v>
      </c>
      <c r="D10" t="s">
        <v>16</v>
      </c>
      <c r="E10" s="10">
        <v>228.8</v>
      </c>
      <c r="F10" s="10">
        <v>50.34</v>
      </c>
    </row>
    <row r="11" spans="1:6" x14ac:dyDescent="0.25">
      <c r="E11" s="10">
        <f>SUM(E4:E10)</f>
        <v>45008.55</v>
      </c>
      <c r="F11" s="10">
        <f>SUM(F4:F10)</f>
        <v>9760.4700000000012</v>
      </c>
    </row>
    <row r="13" spans="1:6" x14ac:dyDescent="0.25">
      <c r="A13" s="4" t="s">
        <v>29</v>
      </c>
      <c r="B13" s="4"/>
      <c r="C13" s="4"/>
      <c r="D13" s="4"/>
      <c r="E13" s="4"/>
      <c r="F13" s="4"/>
    </row>
    <row r="15" spans="1:6" x14ac:dyDescent="0.25">
      <c r="A15" s="4" t="s">
        <v>12</v>
      </c>
      <c r="B15" s="3" t="s">
        <v>28</v>
      </c>
      <c r="C15">
        <v>10</v>
      </c>
      <c r="D15" t="s">
        <v>18</v>
      </c>
      <c r="E15" s="10">
        <v>2291.27</v>
      </c>
      <c r="F15" s="10">
        <f>E15*10%</f>
        <v>229.12700000000001</v>
      </c>
    </row>
    <row r="16" spans="1:6" x14ac:dyDescent="0.25">
      <c r="A16" s="4"/>
      <c r="C16">
        <v>22</v>
      </c>
      <c r="D16" t="s">
        <v>19</v>
      </c>
      <c r="E16" s="10">
        <v>52152.480000000003</v>
      </c>
      <c r="F16" s="10">
        <v>11473.56</v>
      </c>
    </row>
    <row r="17" spans="1:6" x14ac:dyDescent="0.25">
      <c r="A17" s="4"/>
      <c r="C17">
        <v>68</v>
      </c>
      <c r="D17" t="s">
        <v>20</v>
      </c>
      <c r="E17" s="10">
        <v>89.51</v>
      </c>
      <c r="F17" s="10">
        <f>E17*0.22</f>
        <v>19.6922</v>
      </c>
    </row>
    <row r="18" spans="1:6" x14ac:dyDescent="0.25">
      <c r="A18" s="4"/>
      <c r="C18">
        <v>77</v>
      </c>
      <c r="D18" t="s">
        <v>21</v>
      </c>
      <c r="E18" s="10">
        <v>76.47</v>
      </c>
      <c r="F18" s="10">
        <v>16.829999999999998</v>
      </c>
    </row>
    <row r="19" spans="1:6" x14ac:dyDescent="0.25">
      <c r="A19" s="4"/>
      <c r="C19">
        <v>85</v>
      </c>
      <c r="D19" t="s">
        <v>22</v>
      </c>
      <c r="E19" s="10">
        <v>211.37</v>
      </c>
    </row>
    <row r="20" spans="1:6" x14ac:dyDescent="0.25">
      <c r="A20" s="4"/>
      <c r="C20">
        <v>96</v>
      </c>
      <c r="D20" t="s">
        <v>23</v>
      </c>
      <c r="E20" s="10">
        <v>657.13</v>
      </c>
    </row>
    <row r="21" spans="1:6" x14ac:dyDescent="0.25">
      <c r="A21" s="4"/>
      <c r="C21">
        <v>97</v>
      </c>
      <c r="D21" t="s">
        <v>24</v>
      </c>
      <c r="E21" s="10">
        <v>3550.2</v>
      </c>
    </row>
    <row r="22" spans="1:6" x14ac:dyDescent="0.25">
      <c r="A22" s="4"/>
      <c r="C22">
        <v>122</v>
      </c>
      <c r="D22" t="s">
        <v>25</v>
      </c>
      <c r="E22" s="10">
        <v>228.8</v>
      </c>
      <c r="F22" s="10">
        <f>E22*0.22</f>
        <v>50.336000000000006</v>
      </c>
    </row>
    <row r="23" spans="1:6" x14ac:dyDescent="0.25">
      <c r="A23" s="4"/>
      <c r="C23">
        <v>322</v>
      </c>
      <c r="D23" t="s">
        <v>26</v>
      </c>
      <c r="E23" s="10">
        <v>75738.86</v>
      </c>
      <c r="F23" s="10">
        <f t="shared" ref="F23:F24" si="0">E23*0.22</f>
        <v>16662.549200000001</v>
      </c>
    </row>
    <row r="24" spans="1:6" x14ac:dyDescent="0.25">
      <c r="A24" s="2" t="s">
        <v>17</v>
      </c>
      <c r="C24">
        <v>522</v>
      </c>
      <c r="D24" t="s">
        <v>27</v>
      </c>
      <c r="E24" s="10">
        <v>35665.56</v>
      </c>
      <c r="F24" s="10">
        <f t="shared" si="0"/>
        <v>7846.4231999999993</v>
      </c>
    </row>
    <row r="25" spans="1:6" x14ac:dyDescent="0.25">
      <c r="A25" s="2"/>
      <c r="E25" s="10">
        <f>SUM(E15:E24)</f>
        <v>170661.65</v>
      </c>
      <c r="F25" s="10">
        <f>SUM(F15:F24)</f>
        <v>36298.517599999999</v>
      </c>
    </row>
    <row r="28" spans="1:6" x14ac:dyDescent="0.25">
      <c r="A28" s="4" t="s">
        <v>30</v>
      </c>
      <c r="B28" s="4"/>
      <c r="C28" s="4"/>
      <c r="D28" s="4"/>
      <c r="E28" s="4"/>
      <c r="F28" s="4"/>
    </row>
    <row r="29" spans="1:6" x14ac:dyDescent="0.25">
      <c r="A29" s="3"/>
      <c r="B29" s="3"/>
      <c r="C29" s="3"/>
      <c r="D29" s="3"/>
      <c r="E29" s="12"/>
      <c r="F29" s="12"/>
    </row>
    <row r="30" spans="1:6" x14ac:dyDescent="0.25">
      <c r="A30" t="s">
        <v>35</v>
      </c>
      <c r="C30">
        <v>442</v>
      </c>
      <c r="D30" t="s">
        <v>31</v>
      </c>
      <c r="E30" s="10">
        <v>82373.84</v>
      </c>
      <c r="F30" s="10">
        <v>18122.18</v>
      </c>
    </row>
    <row r="31" spans="1:6" x14ac:dyDescent="0.25">
      <c r="A31" s="4" t="s">
        <v>36</v>
      </c>
      <c r="C31">
        <v>529</v>
      </c>
      <c r="D31" t="s">
        <v>32</v>
      </c>
      <c r="E31" s="10">
        <v>1323.22</v>
      </c>
      <c r="F31" s="10">
        <v>52.93</v>
      </c>
    </row>
    <row r="32" spans="1:6" x14ac:dyDescent="0.25">
      <c r="A32" s="4"/>
      <c r="C32">
        <v>530</v>
      </c>
      <c r="D32" t="s">
        <v>33</v>
      </c>
      <c r="E32" s="10">
        <v>42.72</v>
      </c>
      <c r="F32" s="10">
        <v>4.28</v>
      </c>
    </row>
    <row r="33" spans="1:6" x14ac:dyDescent="0.25">
      <c r="A33" s="4"/>
      <c r="C33">
        <v>542</v>
      </c>
      <c r="D33" t="s">
        <v>34</v>
      </c>
      <c r="E33" s="10">
        <v>17774.7</v>
      </c>
      <c r="F33" s="10">
        <v>3910.41</v>
      </c>
    </row>
    <row r="34" spans="1:6" x14ac:dyDescent="0.25">
      <c r="E34" s="10">
        <f>SUM(E30:E33)</f>
        <v>101514.48</v>
      </c>
      <c r="F34" s="10">
        <f>SUM(F30:F33)</f>
        <v>22089.8</v>
      </c>
    </row>
  </sheetData>
  <mergeCells count="7">
    <mergeCell ref="A28:F28"/>
    <mergeCell ref="A31:A33"/>
    <mergeCell ref="C2:F2"/>
    <mergeCell ref="A4:A7"/>
    <mergeCell ref="A8:A9"/>
    <mergeCell ref="A15:A23"/>
    <mergeCell ref="A13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3"/>
  <sheetViews>
    <sheetView tabSelected="1" topLeftCell="A58" workbookViewId="0">
      <selection activeCell="B70" sqref="B70"/>
    </sheetView>
  </sheetViews>
  <sheetFormatPr defaultRowHeight="15" x14ac:dyDescent="0.25"/>
  <cols>
    <col min="2" max="2" width="30.42578125" customWidth="1"/>
    <col min="3" max="3" width="13.140625" style="10" bestFit="1" customWidth="1"/>
  </cols>
  <sheetData>
    <row r="2" spans="2:3" x14ac:dyDescent="0.25">
      <c r="B2" t="s">
        <v>37</v>
      </c>
    </row>
    <row r="3" spans="2:3" x14ac:dyDescent="0.25">
      <c r="B3" t="str">
        <f>Foglio2!D10</f>
        <v>IVA 22% SU ACQU IN REVERSE CH.</v>
      </c>
      <c r="C3" s="10">
        <f>Foglio2!E10</f>
        <v>228.8</v>
      </c>
    </row>
    <row r="4" spans="2:3" x14ac:dyDescent="0.25">
      <c r="B4" t="str">
        <f>Foglio2!D6</f>
        <v>IVA VEND. 10% FORF. 4% ART 34</v>
      </c>
      <c r="C4" s="10">
        <f>Foglio2!E6</f>
        <v>348</v>
      </c>
    </row>
    <row r="5" spans="2:3" x14ac:dyDescent="0.25">
      <c r="B5" t="str">
        <f>Foglio2!D7</f>
        <v>IVA VENDITE 22% FORF. 12.3% ART 34</v>
      </c>
      <c r="C5" s="11">
        <f>Foglio2!E7+Foglio2!E30</f>
        <v>123242.7</v>
      </c>
    </row>
    <row r="6" spans="2:3" x14ac:dyDescent="0.25">
      <c r="C6" s="10">
        <f>SUM(C3:C5)</f>
        <v>123819.5</v>
      </c>
    </row>
    <row r="15" spans="2:3" x14ac:dyDescent="0.25">
      <c r="B15" t="s">
        <v>38</v>
      </c>
    </row>
    <row r="17" spans="2:8" x14ac:dyDescent="0.25">
      <c r="B17" t="s">
        <v>39</v>
      </c>
      <c r="C17" s="10">
        <f>Foglio2!F30</f>
        <v>18122.18</v>
      </c>
    </row>
    <row r="18" spans="2:8" x14ac:dyDescent="0.25">
      <c r="C18" s="10">
        <f>Foglio2!F4+Foglio2!F5+Foglio2!F6+Foglio2!F7</f>
        <v>9587.27</v>
      </c>
    </row>
    <row r="19" spans="2:8" x14ac:dyDescent="0.25">
      <c r="C19" s="11">
        <v>50.34</v>
      </c>
    </row>
    <row r="20" spans="2:8" x14ac:dyDescent="0.25">
      <c r="C20" s="10">
        <f>SUM(C17:C19)</f>
        <v>27759.79</v>
      </c>
      <c r="D20" s="13"/>
    </row>
    <row r="22" spans="2:8" x14ac:dyDescent="0.25">
      <c r="C22"/>
      <c r="F22" t="s">
        <v>40</v>
      </c>
      <c r="G22" t="s">
        <v>41</v>
      </c>
      <c r="H22" t="s">
        <v>42</v>
      </c>
    </row>
    <row r="23" spans="2:8" x14ac:dyDescent="0.25">
      <c r="C23"/>
      <c r="F23" s="1"/>
      <c r="H23" s="1"/>
    </row>
    <row r="24" spans="2:8" x14ac:dyDescent="0.25">
      <c r="B24" t="s">
        <v>43</v>
      </c>
      <c r="C24"/>
      <c r="E24" t="s">
        <v>44</v>
      </c>
      <c r="F24" s="14">
        <f>Foglio2!E30</f>
        <v>82373.84</v>
      </c>
      <c r="G24" s="1">
        <v>12.3</v>
      </c>
      <c r="H24" s="14">
        <f>F24*G24/100</f>
        <v>10131.982319999999</v>
      </c>
    </row>
    <row r="25" spans="2:8" x14ac:dyDescent="0.25">
      <c r="B25" t="s">
        <v>45</v>
      </c>
      <c r="C25"/>
      <c r="F25" s="1"/>
      <c r="G25" t="s">
        <v>46</v>
      </c>
      <c r="H25" s="9">
        <v>0</v>
      </c>
    </row>
    <row r="26" spans="2:8" x14ac:dyDescent="0.25">
      <c r="C26"/>
      <c r="D26" t="s">
        <v>47</v>
      </c>
      <c r="F26" s="1"/>
      <c r="G26" t="s">
        <v>44</v>
      </c>
      <c r="H26" s="15">
        <f>H24+H25</f>
        <v>10131.982319999999</v>
      </c>
    </row>
    <row r="27" spans="2:8" x14ac:dyDescent="0.25">
      <c r="C27"/>
      <c r="D27" t="s">
        <v>48</v>
      </c>
      <c r="F27" s="1"/>
      <c r="H27" s="1"/>
    </row>
    <row r="28" spans="2:8" x14ac:dyDescent="0.25">
      <c r="C28"/>
      <c r="F28" s="1"/>
      <c r="H28" s="1"/>
    </row>
    <row r="29" spans="2:8" x14ac:dyDescent="0.25">
      <c r="B29" t="s">
        <v>49</v>
      </c>
      <c r="C29"/>
      <c r="E29" t="s">
        <v>44</v>
      </c>
      <c r="F29" s="14">
        <f>Foglio2!E7</f>
        <v>40868.86</v>
      </c>
      <c r="G29" s="1">
        <v>12.3</v>
      </c>
      <c r="H29" s="14">
        <f>ROUND(F29*G29/100,2)</f>
        <v>5026.87</v>
      </c>
    </row>
    <row r="30" spans="2:8" x14ac:dyDescent="0.25">
      <c r="C30"/>
      <c r="D30" t="s">
        <v>50</v>
      </c>
      <c r="E30" t="s">
        <v>44</v>
      </c>
      <c r="F30" s="14">
        <v>0</v>
      </c>
      <c r="G30" s="1">
        <v>12.3</v>
      </c>
      <c r="H30" s="14">
        <f>ROUND(F30*G30/100,2)</f>
        <v>0</v>
      </c>
    </row>
    <row r="31" spans="2:8" x14ac:dyDescent="0.25">
      <c r="B31" t="s">
        <v>51</v>
      </c>
      <c r="C31"/>
      <c r="E31" t="s">
        <v>44</v>
      </c>
      <c r="F31" s="14">
        <v>0</v>
      </c>
      <c r="G31" s="1">
        <v>12.3</v>
      </c>
      <c r="H31" s="14">
        <f>ROUND(F31*G31/100,2)</f>
        <v>0</v>
      </c>
    </row>
    <row r="32" spans="2:8" x14ac:dyDescent="0.25">
      <c r="B32" t="s">
        <v>52</v>
      </c>
      <c r="C32"/>
      <c r="E32" t="s">
        <v>44</v>
      </c>
      <c r="F32" s="14">
        <f>Foglio2!E6</f>
        <v>348</v>
      </c>
      <c r="G32" s="1">
        <v>4</v>
      </c>
      <c r="H32" s="14">
        <f>ROUND(F32*G32/100,2)</f>
        <v>13.92</v>
      </c>
    </row>
    <row r="33" spans="2:8" x14ac:dyDescent="0.25">
      <c r="C33"/>
      <c r="F33" s="14"/>
      <c r="G33" t="s">
        <v>46</v>
      </c>
      <c r="H33" s="14">
        <v>0</v>
      </c>
    </row>
    <row r="34" spans="2:8" x14ac:dyDescent="0.25">
      <c r="B34" t="s">
        <v>53</v>
      </c>
      <c r="C34"/>
      <c r="E34" t="s">
        <v>44</v>
      </c>
      <c r="F34" s="14">
        <v>0</v>
      </c>
      <c r="G34" s="1">
        <v>4</v>
      </c>
      <c r="H34" s="14">
        <f>ROUND(F34*G34/100,2)</f>
        <v>0</v>
      </c>
    </row>
    <row r="35" spans="2:8" x14ac:dyDescent="0.25">
      <c r="B35" t="s">
        <v>54</v>
      </c>
      <c r="C35"/>
      <c r="E35" t="s">
        <v>44</v>
      </c>
      <c r="F35" s="14">
        <v>0</v>
      </c>
      <c r="G35" s="1">
        <v>4</v>
      </c>
      <c r="H35" s="14">
        <f>ROUND(F35*G35/100,2)</f>
        <v>0</v>
      </c>
    </row>
    <row r="36" spans="2:8" x14ac:dyDescent="0.25">
      <c r="B36" t="s">
        <v>55</v>
      </c>
      <c r="C36"/>
      <c r="E36" t="s">
        <v>44</v>
      </c>
      <c r="F36" s="14">
        <v>0</v>
      </c>
      <c r="G36" s="1">
        <v>12.3</v>
      </c>
      <c r="H36" s="14">
        <f>ROUND(F36*G36/100,2)</f>
        <v>0</v>
      </c>
    </row>
    <row r="37" spans="2:8" x14ac:dyDescent="0.25">
      <c r="C37" t="s">
        <v>56</v>
      </c>
      <c r="E37" t="s">
        <v>44</v>
      </c>
      <c r="F37" s="14">
        <v>0</v>
      </c>
      <c r="G37" s="1">
        <v>12.3</v>
      </c>
      <c r="H37" s="14">
        <f>ROUND(F37*G37/100,2)</f>
        <v>0</v>
      </c>
    </row>
    <row r="38" spans="2:8" x14ac:dyDescent="0.25">
      <c r="B38" t="s">
        <v>57</v>
      </c>
      <c r="C38"/>
      <c r="E38" t="s">
        <v>44</v>
      </c>
      <c r="F38" s="14">
        <v>0</v>
      </c>
      <c r="G38" s="1">
        <v>4</v>
      </c>
      <c r="H38" s="14">
        <f>ROUND(F38*G38/100,2)</f>
        <v>0</v>
      </c>
    </row>
    <row r="39" spans="2:8" x14ac:dyDescent="0.25">
      <c r="B39" t="s">
        <v>58</v>
      </c>
      <c r="C39"/>
      <c r="F39" s="14"/>
      <c r="H39" s="14"/>
    </row>
    <row r="40" spans="2:8" x14ac:dyDescent="0.25">
      <c r="B40" t="s">
        <v>59</v>
      </c>
      <c r="C40"/>
      <c r="D40" s="16"/>
      <c r="E40" t="s">
        <v>44</v>
      </c>
      <c r="F40" s="14">
        <v>0</v>
      </c>
      <c r="G40" s="1">
        <v>12.3</v>
      </c>
      <c r="H40" s="14">
        <f>ROUND(F40*G40/100,2)</f>
        <v>0</v>
      </c>
    </row>
    <row r="41" spans="2:8" x14ac:dyDescent="0.25">
      <c r="B41" t="s">
        <v>60</v>
      </c>
      <c r="C41"/>
      <c r="D41" s="16"/>
      <c r="E41" t="s">
        <v>44</v>
      </c>
      <c r="F41" s="14">
        <v>0</v>
      </c>
      <c r="G41" s="1">
        <v>12.3</v>
      </c>
      <c r="H41" s="14">
        <f>ROUND(F41*G41/100,2)</f>
        <v>0</v>
      </c>
    </row>
    <row r="42" spans="2:8" x14ac:dyDescent="0.25">
      <c r="B42" t="s">
        <v>61</v>
      </c>
      <c r="C42"/>
      <c r="D42" s="16"/>
      <c r="F42" s="16"/>
      <c r="G42" s="16" t="s">
        <v>46</v>
      </c>
      <c r="H42" s="14">
        <v>0</v>
      </c>
    </row>
    <row r="43" spans="2:8" x14ac:dyDescent="0.25">
      <c r="B43" t="s">
        <v>62</v>
      </c>
      <c r="C43"/>
      <c r="D43" s="16"/>
      <c r="E43" t="s">
        <v>44</v>
      </c>
      <c r="F43" s="14">
        <v>0</v>
      </c>
      <c r="G43" s="1">
        <v>12.3</v>
      </c>
      <c r="H43" s="14">
        <f>ROUND(F43*G43/100,2)</f>
        <v>0</v>
      </c>
    </row>
    <row r="44" spans="2:8" x14ac:dyDescent="0.25">
      <c r="B44" t="s">
        <v>63</v>
      </c>
      <c r="C44"/>
      <c r="D44" s="16"/>
      <c r="E44" t="s">
        <v>44</v>
      </c>
      <c r="F44" s="14">
        <v>0</v>
      </c>
      <c r="G44" s="1">
        <v>4</v>
      </c>
      <c r="H44" s="14">
        <f>ROUND(F44*G44/100,2)</f>
        <v>0</v>
      </c>
    </row>
    <row r="45" spans="2:8" x14ac:dyDescent="0.25">
      <c r="C45"/>
      <c r="G45" t="s">
        <v>46</v>
      </c>
      <c r="H45" s="17">
        <v>0</v>
      </c>
    </row>
    <row r="46" spans="2:8" x14ac:dyDescent="0.25">
      <c r="C46"/>
      <c r="D46" t="s">
        <v>64</v>
      </c>
      <c r="G46" t="s">
        <v>44</v>
      </c>
      <c r="H46" s="15">
        <f>SUM(H29:H45)</f>
        <v>5040.79</v>
      </c>
    </row>
    <row r="47" spans="2:8" x14ac:dyDescent="0.25">
      <c r="C47"/>
      <c r="D47" s="16" t="s">
        <v>65</v>
      </c>
    </row>
    <row r="48" spans="2:8" x14ac:dyDescent="0.25">
      <c r="C48"/>
      <c r="D48" s="16"/>
      <c r="H48" s="17"/>
    </row>
    <row r="49" spans="2:8" x14ac:dyDescent="0.25">
      <c r="C49"/>
      <c r="D49" s="16" t="s">
        <v>66</v>
      </c>
      <c r="H49" s="15">
        <f>H26+H46</f>
        <v>15172.77232</v>
      </c>
    </row>
    <row r="50" spans="2:8" x14ac:dyDescent="0.25">
      <c r="C50"/>
      <c r="D50" s="16"/>
    </row>
    <row r="52" spans="2:8" x14ac:dyDescent="0.25">
      <c r="B52" t="s">
        <v>67</v>
      </c>
      <c r="C52" s="10">
        <f>C20-H49</f>
        <v>12587.017680000001</v>
      </c>
    </row>
    <row r="55" spans="2:8" x14ac:dyDescent="0.25">
      <c r="B55" s="18" t="s">
        <v>68</v>
      </c>
    </row>
    <row r="56" spans="2:8" x14ac:dyDescent="0.25">
      <c r="B56" t="s">
        <v>30</v>
      </c>
      <c r="C56" s="10">
        <f>Foglio2!F31+Foglio2!F32+Foglio2!F33</f>
        <v>3967.62</v>
      </c>
    </row>
    <row r="57" spans="2:8" x14ac:dyDescent="0.25">
      <c r="B57" t="s">
        <v>69</v>
      </c>
      <c r="C57" s="10">
        <f>Foglio2!F8</f>
        <v>122.86</v>
      </c>
    </row>
    <row r="58" spans="2:8" x14ac:dyDescent="0.25">
      <c r="B58" t="s">
        <v>70</v>
      </c>
      <c r="C58" s="11">
        <f>-Foglio2!F24</f>
        <v>-7846.4231999999993</v>
      </c>
    </row>
    <row r="59" spans="2:8" x14ac:dyDescent="0.25">
      <c r="C59" s="10">
        <f>C52+C56+C57+C58</f>
        <v>8831.0744800000011</v>
      </c>
    </row>
    <row r="63" spans="2:8" x14ac:dyDescent="0.25">
      <c r="B63" t="s">
        <v>71</v>
      </c>
    </row>
    <row r="65" spans="2:3" x14ac:dyDescent="0.25">
      <c r="B65" t="s">
        <v>72</v>
      </c>
      <c r="C65" s="10">
        <f>Foglio2!F30+Foglio2!F6+Foglio2!F7</f>
        <v>27148.14</v>
      </c>
    </row>
    <row r="66" spans="2:3" x14ac:dyDescent="0.25">
      <c r="B66" t="s">
        <v>73</v>
      </c>
      <c r="C66" s="10">
        <f>Foglio2!F31+Foglio2!F32+Foglio2!F33</f>
        <v>3967.62</v>
      </c>
    </row>
    <row r="67" spans="2:3" x14ac:dyDescent="0.25">
      <c r="B67" t="s">
        <v>74</v>
      </c>
      <c r="C67" s="10">
        <f>Foglio2!F8</f>
        <v>122.86</v>
      </c>
    </row>
    <row r="68" spans="2:3" x14ac:dyDescent="0.25">
      <c r="B68" t="s">
        <v>75</v>
      </c>
      <c r="C68" s="10">
        <f>Foglio2!F4+Foglio2!F5</f>
        <v>561.31000000000006</v>
      </c>
    </row>
    <row r="69" spans="2:3" x14ac:dyDescent="0.25">
      <c r="B69" t="s">
        <v>76</v>
      </c>
      <c r="C69" s="11">
        <f>Foglio2!F10</f>
        <v>50.34</v>
      </c>
    </row>
    <row r="70" spans="2:3" x14ac:dyDescent="0.25">
      <c r="B70" s="7" t="s">
        <v>79</v>
      </c>
      <c r="C70" s="10">
        <f>SUM(C65:C69)</f>
        <v>31850.27</v>
      </c>
    </row>
    <row r="71" spans="2:3" x14ac:dyDescent="0.25">
      <c r="B71" t="s">
        <v>77</v>
      </c>
      <c r="C71" s="10">
        <f>H49</f>
        <v>15172.77232</v>
      </c>
    </row>
    <row r="72" spans="2:3" x14ac:dyDescent="0.25">
      <c r="B72" t="s">
        <v>78</v>
      </c>
      <c r="C72" s="10">
        <f>Foglio2!F24</f>
        <v>7846.4231999999993</v>
      </c>
    </row>
    <row r="73" spans="2:3" x14ac:dyDescent="0.25">
      <c r="B73" t="s">
        <v>80</v>
      </c>
      <c r="C73" s="10">
        <f>-C70+C71+C72</f>
        <v>-8831.0744800000011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cp:lastPrinted>2015-10-12T12:49:24Z</cp:lastPrinted>
  <dcterms:created xsi:type="dcterms:W3CDTF">2015-10-12T12:09:53Z</dcterms:created>
  <dcterms:modified xsi:type="dcterms:W3CDTF">2015-10-12T14:23:47Z</dcterms:modified>
</cp:coreProperties>
</file>