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40" firstSheet="0" activeTab="2"/>
  </bookViews>
  <sheets>
    <sheet name="Foglio2" sheetId="1" state="visible" r:id="rId2"/>
    <sheet name="Foglio3" sheetId="2" state="visible" r:id="rId3"/>
    <sheet name="Foglio4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<sst xmlns="http://schemas.openxmlformats.org/spreadsheetml/2006/main" count="195" uniqueCount="145">
  <si>
    <t>VENDITE</t>
  </si>
  <si>
    <t>RIEPILOGO PER ALIQUOTA</t>
  </si>
  <si>
    <t>IMPONIBILE</t>
  </si>
  <si>
    <t>IVA</t>
  </si>
  <si>
    <t>V.00</t>
  </si>
  <si>
    <t>IVA 12,3% CONF. VINO SOCIO R SP</t>
  </si>
  <si>
    <t>ESENTE ART.10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</si>
  <si>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</si>
  <si>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</si>
  <si>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</si>
  <si>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</si>
  <si>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</si>
  <si>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</si>
  <si>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</si>
  <si>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</si>
  <si>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</si>
  <si>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</si>
  <si>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</si>
  <si>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</si>
  <si>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IVA 4% VENDITE ATT. COMM/LE</t>
  </si>
  <si>
    <t>V.03</t>
  </si>
  <si>
    <t>i22</t>
  </si>
  <si>
    <t>iva 22% su acquisti intra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</si>
  <si>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</si>
  <si>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</si>
  <si>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</si>
  <si>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</si>
  <si>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</si>
  <si>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</si>
  <si>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</si>
  <si>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21% aliquota ordinaria</t>
  </si>
  <si>
    <t>IVA 22% ALIQUOTA ORDIANRIA</t>
  </si>
  <si>
    <t>IVA 22% su importazioni</t>
  </si>
  <si>
    <t>IVA 10% SOCI REGIME NORMALE</t>
  </si>
  <si>
    <t>INDETRAIBILE 60% ALIQ.22%</t>
  </si>
  <si>
    <t>INDETRAIBILE 100% AL.22%</t>
  </si>
  <si>
    <t>esente iva art.10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</si>
  <si>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</si>
  <si>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</si>
  <si>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</si>
  <si>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</si>
  <si>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</si>
  <si>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</si>
  <si>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</si>
  <si>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</si>
  <si>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</si>
  <si>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</si>
  <si>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</si>
  <si>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</si>
  <si>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</si>
  <si>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iva 22% su importazioni comm.</t>
  </si>
  <si>
    <t>CORRISPETTIVI</t>
  </si>
  <si>
    <t>ATT.AGRICOLA</t>
  </si>
  <si>
    <t>IVA VEND. 22% FORF.12,3% ART.34</t>
  </si>
  <si>
    <t>ATT. COMMERCIALE</t>
  </si>
  <si>
    <t>IVA 10% VENDITE ATT. COMM/LE</t>
  </si>
  <si>
    <t>IVA 22% VENDITE ATT. COMM/LE</t>
  </si>
  <si>
    <t>COMPOSIZIONE IVA VENDITE</t>
  </si>
  <si>
    <t>IVA 12,3% CONF.VINO SOCIO R.SP</t>
  </si>
  <si>
    <t>CALCOLI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</si>
  <si>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</si>
  <si>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</si>
  <si>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</si>
  <si>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</si>
  <si>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</si>
  <si>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DICEMBRE</t>
  </si>
  <si>
    <t>IVA DOVUTA</t>
  </si>
  <si>
    <t>CORR.IVA VEN. 22% FORF.12,3% ART.34</t>
  </si>
  <si>
    <t>IVA VENDITE ATTIVITA' AGRICOLA</t>
  </si>
  <si>
    <t>IVA VENDITE</t>
  </si>
  <si>
    <t>IVA INTRA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</si>
  <si>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</si>
  <si>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</si>
  <si>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</si>
  <si>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</si>
  <si>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</si>
  <si>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</si>
  <si>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</si>
  <si>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</si>
  <si>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</si>
  <si>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</si>
  <si>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</si>
  <si>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</si>
  <si>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</si>
  <si>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</si>
  <si>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</si>
  <si>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</si>
  <si>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</si>
  <si>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</si>
  <si>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</si>
  <si>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</si>
  <si>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</si>
  <si>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</si>
  <si>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</si>
  <si>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</si>
  <si>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</si>
  <si>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</si>
  <si>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</si>
  <si>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</si>
  <si>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</si>
  <si>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</si>
  <si>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TOTALE IVA A (+)DEBITO (-) cred.</t>
  </si>
  <si>
    <t>IVA ACQUISTI</t>
  </si>
  <si>
    <t>Iva a debito (+), iva a credito (-)</t>
  </si>
  <si>
    <t>Liquidazione Iva mese Dicembre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</si>
  <si>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</si>
  <si>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</si>
  <si>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</si>
  <si>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</si>
  <si>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</si>
  <si>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</si>
  <si>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agrico</t>
  </si>
  <si>
    <t>Iva detraibile (att. Agricola)</t>
  </si>
  <si>
    <t>comm. Vend.</t>
  </si>
  <si>
    <t>Iva acquisti att. Commerciale</t>
  </si>
  <si>
    <t>comm. Acquisti</t>
  </si>
  <si>
    <t>Credito Iva periodo precedente</t>
  </si>
  <si>
    <t>Iva (+) credito, (-) debito</t>
  </si>
  <si>
    <t>ATTIVITA' AGRICOLA</t>
  </si>
  <si>
    <t>Iva Corrispettivi (442)</t>
  </si>
  <si>
    <t>Iva Vendite (412, 410 e 442)</t>
  </si>
  <si>
    <t>Iva Vendite (22 e 242)</t>
  </si>
  <si>
    <t>Iva Intra (I22)</t>
  </si>
  <si>
    <t>Iva Reverse (R22)</t>
  </si>
  <si>
    <t>Totale Iva a debito</t>
  </si>
  <si>
    <r>
      <t xml:space="preserve">Iva detraibile                                   </t>
    </r>
    <r>
      <rPr>
        <sz val="9"/>
        <color rgb="FF000000"/>
        <rFont val="Calibri"/>
        <family val="2"/>
        <charset val="1"/>
      </rPr>
      <t xml:space="preserve">(Tot.prosp. –  cod.088 reg. V.01)</t>
    </r>
  </si>
  <si>
    <t>Iva Corrispettivi (529, 530 e 542)</t>
  </si>
  <si>
    <t>Iva Vendite (542, 529)</t>
  </si>
  <si>
    <t>Iva Acquisti Importazioni (Cod. 622)</t>
  </si>
  <si>
    <t>Iva Acquisti (504, 522)</t>
  </si>
  <si>
    <t>Liquidazione Iva da Gennaio a Dicembre 2015</t>
  </si>
  <si>
    <t>Attività Agricola</t>
  </si>
  <si>
    <t>Iva Dovuta</t>
  </si>
  <si>
    <t>+</t>
  </si>
  <si>
    <t>Iva detraibile</t>
  </si>
  <si>
    <t>Iva Acquisti Deducibile (cod64)</t>
  </si>
  <si>
    <t>Detrazione Proporz. (cod.622)</t>
  </si>
  <si>
    <t>Totale Iva a debito (+) / credito (-)</t>
  </si>
  <si>
    <t>Attività Commerciale</t>
  </si>
  <si>
    <t>Iva Corrispettivi</t>
  </si>
  <si>
    <t>Iva Vendite</t>
  </si>
  <si>
    <t>Iva acquisti</t>
  </si>
  <si>
    <t>Iva Acquisti importazioni</t>
  </si>
  <si>
    <t>Totale dei Versamenti Iva anno 2015</t>
  </si>
  <si>
    <t>Totale Credito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</si>
</sst>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6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F37" activeCellId="0" sqref="F37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412</v>
      </c>
      <c r="D3" s="0" t="s">
        <v>5</v>
      </c>
      <c r="E3" s="6" t="n">
        <v>120792</v>
      </c>
      <c r="F3" s="6" t="n">
        <v>14857.42</v>
      </c>
      <c r="G3" s="7"/>
    </row>
    <row r="4" customFormat="false" ht="13.3" hidden="false" customHeight="false" outlineLevel="0" collapsed="false">
      <c r="B4" s="5"/>
      <c r="C4" s="0" t="n">
        <v>50</v>
      </c>
      <c r="D4" s="0" t="s">
        <v>6</v>
      </c>
      <c r="E4" s="6" t="n">
        <v>3467.6</v>
      </c>
      <c r="F4" s="6"/>
      <c r="G4" s="0"/>
    </row>
    <row r="5" customFormat="false" ht="14.9" hidden="false" customHeight="true" outlineLevel="0" collapsed="false">
      <c r="A5" s="8" t="s">
        <v>7</v>
      </c>
      <c r="B5" s="9"/>
      <c r="C5" s="0" t="n">
        <v>22</v>
      </c>
      <c r="D5" s="0" t="s">
        <v>8</v>
      </c>
      <c r="E5" s="10"/>
      <c r="F5" s="10" t="n">
        <v>1657.7</v>
      </c>
      <c r="G5" s="7"/>
    </row>
    <row r="6" customFormat="false" ht="13.3" hidden="false" customHeight="false" outlineLevel="0" collapsed="false">
      <c r="A6" s="8"/>
      <c r="B6" s="9"/>
      <c r="C6" s="0" t="n">
        <v>242</v>
      </c>
      <c r="D6" s="0" t="s">
        <v>9</v>
      </c>
      <c r="E6" s="10" t="n">
        <v>7112.39</v>
      </c>
      <c r="F6" s="10" t="n">
        <v>1564.73</v>
      </c>
      <c r="G6" s="0"/>
    </row>
    <row r="7" customFormat="false" ht="13.3" hidden="false" customHeight="false" outlineLevel="0" collapsed="false">
      <c r="A7" s="8"/>
      <c r="B7" s="9"/>
      <c r="C7" s="0" t="n">
        <v>410</v>
      </c>
      <c r="D7" s="0" t="s">
        <v>10</v>
      </c>
      <c r="E7" s="10" t="n">
        <v>16699.32</v>
      </c>
      <c r="F7" s="10" t="n">
        <v>1669.94</v>
      </c>
      <c r="G7" s="0"/>
    </row>
    <row r="8" customFormat="false" ht="13.3" hidden="false" customHeight="false" outlineLevel="0" collapsed="false">
      <c r="A8" s="8"/>
      <c r="B8" s="9"/>
      <c r="C8" s="0" t="n">
        <v>442</v>
      </c>
      <c r="D8" s="0" t="s">
        <v>11</v>
      </c>
      <c r="E8" s="10" t="n">
        <v>3069980.4</v>
      </c>
      <c r="F8" s="10" t="n">
        <v>675395.79</v>
      </c>
      <c r="G8" s="0"/>
    </row>
    <row r="9" customFormat="false" ht="13.3" hidden="false" customHeight="false" outlineLevel="0" collapsed="false">
      <c r="A9" s="11"/>
      <c r="B9" s="9"/>
      <c r="C9" s="0" t="n">
        <v>81</v>
      </c>
      <c r="D9" s="0" t="s">
        <v>12</v>
      </c>
      <c r="E9" s="10" t="n">
        <v>13898.4</v>
      </c>
      <c r="F9" s="10"/>
      <c r="G9" s="0"/>
    </row>
    <row r="10" customFormat="false" ht="13.3" hidden="false" customHeight="false" outlineLevel="0" collapsed="false">
      <c r="A10" s="11"/>
      <c r="B10" s="9"/>
      <c r="C10" s="0" t="n">
        <v>88</v>
      </c>
      <c r="D10" s="0" t="s">
        <v>13</v>
      </c>
      <c r="E10" s="10" t="n">
        <v>1194853.1</v>
      </c>
      <c r="F10" s="10"/>
      <c r="G10" s="0"/>
    </row>
    <row r="11" customFormat="false" ht="13.3" hidden="false" customHeight="false" outlineLevel="0" collapsed="false">
      <c r="A11" s="11"/>
      <c r="B11" s="9"/>
      <c r="C11" s="0" t="s">
        <v>14</v>
      </c>
      <c r="D11" s="0" t="s">
        <v>15</v>
      </c>
      <c r="E11" s="10" t="n">
        <v>210</v>
      </c>
      <c r="F11" s="10"/>
      <c r="G11" s="0"/>
    </row>
    <row r="12" customFormat="false" ht="13.3" hidden="false" customHeight="false" outlineLevel="0" collapsed="false">
      <c r="A12" s="12" t="s">
        <v>16</v>
      </c>
      <c r="B12" s="5" t="s">
        <v>17</v>
      </c>
      <c r="C12" s="0" t="n">
        <v>542</v>
      </c>
      <c r="D12" s="0" t="s">
        <v>18</v>
      </c>
      <c r="E12" s="10" t="n">
        <v>131321.66</v>
      </c>
      <c r="F12" s="10" t="n">
        <v>28890.71</v>
      </c>
      <c r="G12" s="0"/>
    </row>
    <row r="13" customFormat="false" ht="13.3" hidden="false" customHeight="false" outlineLevel="0" collapsed="false">
      <c r="A13" s="12"/>
      <c r="B13" s="5"/>
      <c r="C13" s="13" t="n">
        <v>529</v>
      </c>
      <c r="D13" s="13" t="s">
        <v>19</v>
      </c>
      <c r="E13" s="10" t="n">
        <v>10.1</v>
      </c>
      <c r="F13" s="10" t="n">
        <v>0.4</v>
      </c>
      <c r="G13" s="0"/>
    </row>
    <row r="14" customFormat="false" ht="13.3" hidden="false" customHeight="false" outlineLevel="0" collapsed="false">
      <c r="A14" s="12"/>
      <c r="B14" s="5" t="s">
        <v>20</v>
      </c>
      <c r="C14" s="0" t="n">
        <v>581</v>
      </c>
      <c r="D14" s="0" t="s">
        <v>12</v>
      </c>
      <c r="E14" s="10" t="n">
        <v>11555.4</v>
      </c>
      <c r="F14" s="6"/>
      <c r="G14" s="0"/>
    </row>
    <row r="15" customFormat="false" ht="13.3" hidden="false" customHeight="false" outlineLevel="0" collapsed="false">
      <c r="A15" s="12"/>
      <c r="B15" s="5"/>
      <c r="C15" s="14" t="s">
        <v>21</v>
      </c>
      <c r="D15" s="14" t="s">
        <v>22</v>
      </c>
      <c r="E15" s="10" t="n">
        <v>30348.4</v>
      </c>
      <c r="F15" s="6" t="n">
        <v>6676.65</v>
      </c>
      <c r="G15" s="7"/>
      <c r="H15" s="7"/>
    </row>
    <row r="16" customFormat="false" ht="13.3" hidden="false" customHeight="false" outlineLevel="0" collapsed="false">
      <c r="A16" s="0" t="s">
        <v>7</v>
      </c>
      <c r="B16" s="5" t="s">
        <v>23</v>
      </c>
      <c r="C16" s="15" t="s">
        <v>24</v>
      </c>
      <c r="D16" s="0" t="s">
        <v>25</v>
      </c>
      <c r="E16" s="16" t="n">
        <v>2886.37</v>
      </c>
      <c r="F16" s="16" t="n">
        <v>635.04</v>
      </c>
      <c r="G16" s="0"/>
    </row>
    <row r="17" customFormat="false" ht="13.3" hidden="false" customHeight="false" outlineLevel="0" collapsed="false">
      <c r="E17" s="17" t="n">
        <f aca="false">SUM(E3:E16)</f>
        <v>4603135.14</v>
      </c>
      <c r="F17" s="17" t="n">
        <f aca="false">SUM(F3:F16)</f>
        <v>731348.38</v>
      </c>
      <c r="G17" s="0"/>
    </row>
    <row r="18" customFormat="false" ht="13.3" hidden="false" customHeight="false" outlineLevel="0" collapsed="false">
      <c r="E18" s="13"/>
      <c r="F18" s="13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 t="n">
        <v>114045.33</v>
      </c>
      <c r="F20" s="18" t="n">
        <v>4562.21</v>
      </c>
      <c r="G20" s="18"/>
    </row>
    <row r="21" customFormat="false" ht="13.3" hidden="false" customHeight="false" outlineLevel="0" collapsed="false">
      <c r="A21" s="2" t="s">
        <v>7</v>
      </c>
      <c r="C21" s="0" t="n">
        <v>10</v>
      </c>
      <c r="D21" s="0" t="s">
        <v>29</v>
      </c>
      <c r="E21" s="18" t="n">
        <v>83709.18</v>
      </c>
      <c r="F21" s="18" t="n">
        <v>8370.96</v>
      </c>
      <c r="G21" s="18"/>
    </row>
    <row r="22" customFormat="false" ht="13.3" hidden="false" customHeight="false" outlineLevel="0" collapsed="false">
      <c r="A22" s="2"/>
      <c r="C22" s="14" t="n">
        <v>21</v>
      </c>
      <c r="D22" s="14" t="s">
        <v>30</v>
      </c>
      <c r="E22" s="18" t="n">
        <v>-28.4</v>
      </c>
      <c r="F22" s="18" t="n">
        <v>-5.96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417511.99</v>
      </c>
      <c r="F23" s="18" t="n">
        <v>91852.84</v>
      </c>
    </row>
    <row r="24" customFormat="false" ht="13.3" hidden="false" customHeight="false" outlineLevel="0" collapsed="false">
      <c r="A24" s="2"/>
      <c r="C24" s="0" t="n">
        <v>64</v>
      </c>
      <c r="D24" s="0" t="s">
        <v>32</v>
      </c>
      <c r="E24" s="18" t="n">
        <v>310</v>
      </c>
      <c r="F24" s="18" t="n">
        <v>68.2</v>
      </c>
    </row>
    <row r="25" customFormat="false" ht="13.3" hidden="false" customHeight="false" outlineLevel="0" collapsed="false">
      <c r="A25" s="2"/>
      <c r="C25" s="0" t="n">
        <v>30</v>
      </c>
      <c r="D25" s="0" t="s">
        <v>33</v>
      </c>
      <c r="E25" s="18" t="n">
        <v>1991661.39</v>
      </c>
      <c r="F25" s="18" t="n">
        <v>199166.32</v>
      </c>
    </row>
    <row r="26" customFormat="false" ht="13.3" hidden="false" customHeight="false" outlineLevel="0" collapsed="false">
      <c r="A26" s="2"/>
      <c r="C26" s="0" t="n">
        <v>68</v>
      </c>
      <c r="D26" s="0" t="s">
        <v>34</v>
      </c>
      <c r="E26" s="17" t="n">
        <v>565.48</v>
      </c>
      <c r="F26" s="17" t="n">
        <v>124.41</v>
      </c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7" t="n">
        <v>353.93</v>
      </c>
      <c r="F27" s="17" t="n">
        <v>77.87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7" t="n">
        <v>15.49</v>
      </c>
      <c r="F28" s="17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7" t="n">
        <v>-85.61</v>
      </c>
      <c r="F29" s="13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7" t="n">
        <v>2155.56</v>
      </c>
      <c r="F30" s="13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7" t="n">
        <v>3578.03</v>
      </c>
      <c r="F31" s="13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7" t="n">
        <v>3850.2</v>
      </c>
      <c r="F32" s="13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7" t="n">
        <v>8420</v>
      </c>
      <c r="F33" s="13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7" t="n">
        <v>148.58</v>
      </c>
      <c r="F34" s="13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7" t="n">
        <v>2886.37</v>
      </c>
      <c r="F35" s="17" t="n">
        <v>635.04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7" t="n">
        <v>34245.05</v>
      </c>
      <c r="F36" s="17" t="n">
        <v>7533.91</v>
      </c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7" t="n">
        <v>10277.41</v>
      </c>
      <c r="F37" s="17" t="n">
        <v>411.09</v>
      </c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7" t="n">
        <v>115214.92</v>
      </c>
      <c r="F38" s="17" t="n">
        <v>25347.28</v>
      </c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7" t="n">
        <v>1152253.77</v>
      </c>
      <c r="F39" s="17" t="n">
        <v>46090.49</v>
      </c>
    </row>
    <row r="40" customFormat="false" ht="13.3" hidden="false" customHeight="false" outlineLevel="0" collapsed="false">
      <c r="A40" s="2"/>
      <c r="C40" s="0" t="n">
        <v>30</v>
      </c>
      <c r="D40" s="0" t="s">
        <v>33</v>
      </c>
      <c r="E40" s="17"/>
      <c r="F40" s="17"/>
    </row>
    <row r="41" customFormat="false" ht="13.3" hidden="false" customHeight="false" outlineLevel="0" collapsed="false">
      <c r="A41" s="19" t="s">
        <v>16</v>
      </c>
      <c r="C41" s="0" t="n">
        <v>522</v>
      </c>
      <c r="D41" s="0" t="s">
        <v>49</v>
      </c>
      <c r="E41" s="17" t="n">
        <v>275418.78</v>
      </c>
      <c r="F41" s="17" t="n">
        <v>60592.15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17"/>
      <c r="F42" s="17"/>
    </row>
    <row r="43" customFormat="false" ht="13.3" hidden="false" customHeight="false" outlineLevel="0" collapsed="false">
      <c r="A43" s="19"/>
      <c r="C43" s="14" t="n">
        <v>622</v>
      </c>
      <c r="D43" s="14" t="s">
        <v>50</v>
      </c>
      <c r="E43" s="20" t="n">
        <v>30038.4</v>
      </c>
      <c r="F43" s="21" t="n">
        <v>6608.45</v>
      </c>
    </row>
    <row r="44" customFormat="false" ht="13.3" hidden="false" customHeight="false" outlineLevel="0" collapsed="false">
      <c r="A44" s="19"/>
      <c r="E44" s="17" t="n">
        <f aca="false">SUM(E20:E43)</f>
        <v>4246545.85</v>
      </c>
      <c r="F44" s="17" t="n">
        <f aca="false">SUM(F20:F43)</f>
        <v>451435.26</v>
      </c>
    </row>
    <row r="45" customFormat="false" ht="13.3" hidden="false" customHeight="false" outlineLevel="0" collapsed="false">
      <c r="E45" s="13"/>
      <c r="F45" s="13"/>
    </row>
    <row r="46" customFormat="false" ht="13.3" hidden="false" customHeight="false" outlineLevel="0" collapsed="false">
      <c r="E46" s="13"/>
      <c r="F46" s="13"/>
    </row>
    <row r="47" customFormat="false" ht="13.3" hidden="false" customHeight="false" outlineLevel="0" collapsed="false">
      <c r="A47" s="2" t="s">
        <v>51</v>
      </c>
      <c r="B47" s="2"/>
      <c r="C47" s="2"/>
      <c r="D47" s="2"/>
      <c r="E47" s="2"/>
      <c r="F47" s="2"/>
    </row>
    <row r="48" customFormat="false" ht="13.3" hidden="false" customHeight="false" outlineLevel="0" collapsed="false">
      <c r="A48" s="5"/>
      <c r="B48" s="5"/>
      <c r="C48" s="5"/>
      <c r="D48" s="5"/>
      <c r="E48" s="4"/>
      <c r="F48" s="4"/>
    </row>
    <row r="49" customFormat="false" ht="13.3" hidden="false" customHeight="false" outlineLevel="0" collapsed="false">
      <c r="A49" s="0" t="s">
        <v>52</v>
      </c>
      <c r="C49" s="0" t="n">
        <v>442</v>
      </c>
      <c r="D49" s="0" t="s">
        <v>53</v>
      </c>
      <c r="E49" s="17" t="n">
        <v>1003794.82</v>
      </c>
      <c r="F49" s="17" t="n">
        <v>220833.82</v>
      </c>
    </row>
    <row r="50" customFormat="false" ht="13.3" hidden="false" customHeight="true" outlineLevel="0" collapsed="false">
      <c r="A50" s="8" t="s">
        <v>54</v>
      </c>
      <c r="C50" s="0" t="n">
        <v>529</v>
      </c>
      <c r="D50" s="0" t="s">
        <v>19</v>
      </c>
      <c r="E50" s="17" t="n">
        <v>13273.19</v>
      </c>
      <c r="F50" s="17" t="n">
        <v>531</v>
      </c>
    </row>
    <row r="51" customFormat="false" ht="13.3" hidden="false" customHeight="false" outlineLevel="0" collapsed="false">
      <c r="A51" s="8"/>
      <c r="C51" s="0" t="n">
        <v>530</v>
      </c>
      <c r="D51" s="0" t="s">
        <v>55</v>
      </c>
      <c r="E51" s="17" t="n">
        <v>848.84</v>
      </c>
      <c r="F51" s="17" t="n">
        <v>85.06</v>
      </c>
    </row>
    <row r="52" customFormat="false" ht="13.3" hidden="false" customHeight="false" outlineLevel="0" collapsed="false">
      <c r="A52" s="8"/>
      <c r="C52" s="0" t="n">
        <v>542</v>
      </c>
      <c r="D52" s="0" t="s">
        <v>56</v>
      </c>
      <c r="E52" s="21" t="n">
        <v>247610.41</v>
      </c>
      <c r="F52" s="21" t="n">
        <v>54474.68</v>
      </c>
    </row>
    <row r="53" customFormat="false" ht="13.3" hidden="false" customHeight="false" outlineLevel="0" collapsed="false">
      <c r="E53" s="17" t="n">
        <f aca="false">SUM(E49:E52)</f>
        <v>1265527.26</v>
      </c>
      <c r="F53" s="17" t="n">
        <f aca="false">SUM(F49:F52)</f>
        <v>275924.56</v>
      </c>
    </row>
    <row r="56" customFormat="false" ht="13.3" hidden="false" customHeight="false" outlineLevel="0" collapsed="false"/>
  </sheetData>
  <mergeCells count="7">
    <mergeCell ref="B1:E1"/>
    <mergeCell ref="A5:A8"/>
    <mergeCell ref="A12:A14"/>
    <mergeCell ref="A19:F19"/>
    <mergeCell ref="A21:A38"/>
    <mergeCell ref="A47:F47"/>
    <mergeCell ref="A50:A5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74"/>
  <sheetViews>
    <sheetView windowProtection="false"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B64" activeCellId="0" sqref="B64"/>
    </sheetView>
  </sheetViews>
  <sheetFormatPr defaultRowHeight="12.8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3.9591836734694"/>
    <col collapsed="false" hidden="false" max="5" min="5" style="0" width="7.89285714285714"/>
    <col collapsed="false" hidden="false" max="6" min="6" style="0" width="13.8163265306122"/>
    <col collapsed="false" hidden="false" max="8" min="7" style="0" width="8.6734693877551"/>
    <col collapsed="false" hidden="false" max="9" min="9" style="0" width="12.4081632653061"/>
    <col collapsed="false" hidden="false" max="10" min="10" style="0" width="11.6989795918367"/>
    <col collapsed="false" hidden="false" max="11" min="11" style="0" width="12.969387755102"/>
    <col collapsed="false" hidden="false" max="1025" min="12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7" t="n">
        <f aca="false">Foglio2!E3</f>
        <v>120792</v>
      </c>
      <c r="J2" s="12" t="s">
        <v>59</v>
      </c>
      <c r="K2" s="12"/>
      <c r="L2" s="12"/>
    </row>
    <row r="3" customFormat="false" ht="13.3" hidden="false" customHeight="false" outlineLevel="0" collapsed="false">
      <c r="B3" s="0" t="s">
        <v>60</v>
      </c>
      <c r="C3" s="7" t="n">
        <f aca="false">Foglio2!E9</f>
        <v>13898.4</v>
      </c>
      <c r="D3" s="7"/>
    </row>
    <row r="4" customFormat="false" ht="13.3" hidden="false" customHeight="false" outlineLevel="0" collapsed="false">
      <c r="B4" s="0" t="s">
        <v>61</v>
      </c>
      <c r="C4" s="7" t="n">
        <f aca="false">Foglio2!E10</f>
        <v>1194853.1</v>
      </c>
      <c r="K4" s="0" t="n">
        <v>-923291.09</v>
      </c>
    </row>
    <row r="5" customFormat="false" ht="13.3" hidden="false" customHeight="false" outlineLevel="0" collapsed="false">
      <c r="B5" s="0" t="s">
        <v>62</v>
      </c>
      <c r="C5" s="10" t="n">
        <f aca="false">Foglio2!E16</f>
        <v>2886.37</v>
      </c>
      <c r="K5" s="0" t="n">
        <v>665276.16</v>
      </c>
    </row>
    <row r="6" customFormat="false" ht="13.3" hidden="false" customHeight="false" outlineLevel="0" collapsed="false">
      <c r="B6" s="0" t="s">
        <v>10</v>
      </c>
      <c r="C6" s="10" t="n">
        <f aca="false">Foglio2!E7</f>
        <v>16699.32</v>
      </c>
      <c r="K6" s="0" t="n">
        <v>6676.65</v>
      </c>
    </row>
    <row r="7" customFormat="false" ht="13.3" hidden="false" customHeight="false" outlineLevel="0" collapsed="false">
      <c r="B7" s="0" t="s">
        <v>63</v>
      </c>
      <c r="C7" s="16" t="n">
        <f aca="false">Foglio2!E8+Foglio2!E49</f>
        <v>4073775.22</v>
      </c>
      <c r="K7" s="0" t="n">
        <v>635.04</v>
      </c>
    </row>
    <row r="8" customFormat="false" ht="13.3" hidden="false" customHeight="false" outlineLevel="0" collapsed="false">
      <c r="C8" s="22" t="n">
        <f aca="false">SUM(C2:C7)</f>
        <v>5422904.41</v>
      </c>
      <c r="J8" s="0" t="n">
        <v>1657.7</v>
      </c>
    </row>
    <row r="9" customFormat="false" ht="13.3" hidden="false" customHeight="false" outlineLevel="0" collapsed="false">
      <c r="J9" s="0" t="n">
        <v>1564.73</v>
      </c>
    </row>
    <row r="10" customFormat="false" ht="13.3" hidden="false" customHeight="false" outlineLevel="0" collapsed="false">
      <c r="B10" s="0" t="s">
        <v>64</v>
      </c>
      <c r="C10" s="0" t="s">
        <v>65</v>
      </c>
    </row>
    <row r="11" customFormat="false" ht="13.3" hidden="false" customHeight="false" outlineLevel="0" collapsed="false">
      <c r="B11" s="0" t="s">
        <v>66</v>
      </c>
    </row>
    <row r="12" customFormat="false" ht="13.3" hidden="false" customHeight="false" outlineLevel="0" collapsed="false">
      <c r="B12" s="0" t="s">
        <v>67</v>
      </c>
      <c r="C12" s="17" t="n">
        <f aca="false">Foglio2!F49</f>
        <v>220833.82</v>
      </c>
    </row>
    <row r="13" customFormat="false" ht="13.3" hidden="false" customHeight="false" outlineLevel="0" collapsed="false">
      <c r="B13" s="0" t="s">
        <v>68</v>
      </c>
      <c r="C13" s="17" t="n">
        <f aca="false">+Foglio2!F7+Foglio2!F8+Foglio2!F3</f>
        <v>691923.15</v>
      </c>
    </row>
    <row r="14" customFormat="false" ht="13.3" hidden="false" customHeight="false" outlineLevel="0" collapsed="false">
      <c r="B14" s="0" t="s">
        <v>69</v>
      </c>
      <c r="C14" s="17" t="n">
        <f aca="false">Foglio2!F5+Foglio2!F6</f>
        <v>3222.43</v>
      </c>
    </row>
    <row r="15" customFormat="false" ht="13.3" hidden="false" customHeight="false" outlineLevel="0" collapsed="false">
      <c r="B15" s="0" t="s">
        <v>70</v>
      </c>
      <c r="C15" s="17" t="n">
        <f aca="false">Foglio2!F15</f>
        <v>6676.65</v>
      </c>
    </row>
    <row r="16" customFormat="false" ht="13.3" hidden="false" customHeight="false" outlineLevel="0" collapsed="false">
      <c r="B16" s="0" t="s">
        <v>71</v>
      </c>
      <c r="C16" s="21" t="n">
        <f aca="false">Foglio2!F16</f>
        <v>635.04</v>
      </c>
    </row>
    <row r="17" customFormat="false" ht="13.3" hidden="false" customHeight="false" outlineLevel="0" collapsed="false">
      <c r="C17" s="17" t="n">
        <f aca="false">SUM(C12:C16)</f>
        <v>923291.09</v>
      </c>
      <c r="D17" s="23"/>
    </row>
    <row r="18" customFormat="false" ht="13.3" hidden="false" customHeight="false" outlineLevel="0" collapsed="false"/>
    <row r="19" customFormat="false" ht="13.3" hidden="false" customHeight="false" outlineLevel="0" collapsed="false"/>
    <row r="20" customFormat="false" ht="13.3" hidden="false" customHeight="false" outlineLevel="0" collapsed="false">
      <c r="D20" s="0" t="s">
        <v>72</v>
      </c>
      <c r="E20" s="0" t="s">
        <v>73</v>
      </c>
      <c r="F20" s="0" t="s">
        <v>74</v>
      </c>
    </row>
    <row r="21" customFormat="false" ht="28.35" hidden="false" customHeight="false" outlineLevel="0" collapsed="false">
      <c r="B21" s="24" t="s">
        <v>75</v>
      </c>
      <c r="C21" s="0" t="s">
        <v>76</v>
      </c>
      <c r="D21" s="25" t="n">
        <f aca="false">Foglio2!E49</f>
        <v>1003794.82</v>
      </c>
      <c r="E21" s="26" t="n">
        <v>12.3</v>
      </c>
      <c r="F21" s="27" t="n">
        <f aca="false">D21*E21/100</f>
        <v>123466.76286</v>
      </c>
    </row>
    <row r="22" customFormat="false" ht="14.9" hidden="false" customHeight="false" outlineLevel="0" collapsed="false">
      <c r="B22" s="24" t="s">
        <v>77</v>
      </c>
      <c r="D22" s="28"/>
      <c r="E22" s="0" t="s">
        <v>78</v>
      </c>
      <c r="F22" s="29"/>
    </row>
    <row r="23" customFormat="false" ht="13.3" hidden="false" customHeight="false" outlineLevel="0" collapsed="false">
      <c r="B23" s="30" t="s">
        <v>79</v>
      </c>
      <c r="D23" s="28"/>
      <c r="E23" s="0" t="s">
        <v>76</v>
      </c>
      <c r="F23" s="31" t="n">
        <f aca="false">F21+F22</f>
        <v>123466.76286</v>
      </c>
      <c r="J23" s="7" t="n">
        <f aca="false">SUM(J3:J22)</f>
        <v>3222.43</v>
      </c>
      <c r="K23" s="7" t="n">
        <f aca="false">SUM(K3:K22)</f>
        <v>-250703.24</v>
      </c>
      <c r="L23" s="7" t="n">
        <f aca="false">SUM(L3:L22)</f>
        <v>0</v>
      </c>
    </row>
    <row r="24" customFormat="false" ht="13.3" hidden="false" customHeight="false" outlineLevel="0" collapsed="false">
      <c r="B24" s="30" t="s">
        <v>80</v>
      </c>
      <c r="D24" s="28"/>
      <c r="F24" s="26"/>
    </row>
    <row r="25" customFormat="false" ht="13.3" hidden="false" customHeight="false" outlineLevel="0" collapsed="false">
      <c r="B25" s="32"/>
      <c r="D25" s="28"/>
      <c r="F25" s="26"/>
    </row>
    <row r="26" customFormat="false" ht="28.35" hidden="false" customHeight="false" outlineLevel="0" collapsed="false">
      <c r="B26" s="24" t="s">
        <v>81</v>
      </c>
      <c r="C26" s="0" t="s">
        <v>76</v>
      </c>
      <c r="D26" s="25" t="n">
        <f aca="false">Foglio2!E8</f>
        <v>3069980.4</v>
      </c>
      <c r="E26" s="26" t="n">
        <v>12.3</v>
      </c>
      <c r="F26" s="27" t="n">
        <f aca="false">ROUND(D26*E26/100,2)</f>
        <v>377607.59</v>
      </c>
    </row>
    <row r="27" customFormat="false" ht="13.3" hidden="false" customHeight="false" outlineLevel="0" collapsed="false">
      <c r="B27" s="0" t="s">
        <v>82</v>
      </c>
      <c r="C27" s="0" t="s">
        <v>76</v>
      </c>
      <c r="D27" s="25" t="n">
        <v>0</v>
      </c>
      <c r="E27" s="26" t="n">
        <v>12.3</v>
      </c>
      <c r="F27" s="27" t="n">
        <f aca="false">ROUND(D27*E27/100,2)</f>
        <v>0</v>
      </c>
    </row>
    <row r="28" customFormat="false" ht="28.35" hidden="false" customHeight="false" outlineLevel="0" collapsed="false">
      <c r="B28" s="24" t="s">
        <v>83</v>
      </c>
      <c r="C28" s="0" t="s">
        <v>76</v>
      </c>
      <c r="D28" s="25" t="n">
        <v>0</v>
      </c>
      <c r="E28" s="26" t="n">
        <v>12.3</v>
      </c>
      <c r="F28" s="27" t="n">
        <f aca="false">ROUND(D28*E28/100,2)</f>
        <v>0</v>
      </c>
    </row>
    <row r="29" customFormat="false" ht="28.35" hidden="false" customHeight="false" outlineLevel="0" collapsed="false">
      <c r="B29" s="24" t="s">
        <v>84</v>
      </c>
      <c r="C29" s="0" t="s">
        <v>76</v>
      </c>
      <c r="D29" s="25" t="n">
        <f aca="false">Foglio2!E7</f>
        <v>16699.32</v>
      </c>
      <c r="E29" s="26" t="n">
        <v>4</v>
      </c>
      <c r="F29" s="27" t="n">
        <f aca="false">ROUND(D29*E29/100,2)</f>
        <v>667.97</v>
      </c>
    </row>
    <row r="30" customFormat="false" ht="13.3" hidden="false" customHeight="false" outlineLevel="0" collapsed="false">
      <c r="B30" s="32"/>
      <c r="D30" s="25"/>
      <c r="E30" s="0" t="s">
        <v>78</v>
      </c>
      <c r="F30" s="27" t="n">
        <v>0</v>
      </c>
    </row>
    <row r="31" customFormat="false" ht="28.35" hidden="false" customHeight="false" outlineLevel="0" collapsed="false">
      <c r="B31" s="24" t="s">
        <v>85</v>
      </c>
      <c r="C31" s="0" t="s">
        <v>76</v>
      </c>
      <c r="D31" s="25" t="n">
        <v>0</v>
      </c>
      <c r="E31" s="26" t="n">
        <v>4</v>
      </c>
      <c r="F31" s="27" t="n">
        <f aca="false">ROUND(D31*E31/100,2)</f>
        <v>0</v>
      </c>
    </row>
    <row r="32" customFormat="false" ht="28.35" hidden="false" customHeight="false" outlineLevel="0" collapsed="false">
      <c r="B32" s="24" t="s">
        <v>86</v>
      </c>
      <c r="C32" s="0" t="s">
        <v>76</v>
      </c>
      <c r="D32" s="25" t="n">
        <v>0</v>
      </c>
      <c r="E32" s="26" t="n">
        <v>4</v>
      </c>
      <c r="F32" s="27" t="n">
        <f aca="false">ROUND(D32*E32/100,2)</f>
        <v>0</v>
      </c>
    </row>
    <row r="33" customFormat="false" ht="28.35" hidden="false" customHeight="false" outlineLevel="0" collapsed="false">
      <c r="B33" s="24" t="s">
        <v>87</v>
      </c>
      <c r="C33" s="0" t="s">
        <v>76</v>
      </c>
      <c r="D33" s="33" t="n">
        <f aca="false">Foglio2!E3</f>
        <v>120792</v>
      </c>
      <c r="E33" s="34" t="n">
        <v>12.3</v>
      </c>
      <c r="F33" s="33" t="n">
        <f aca="false">ROUND(D33*E33/100,2)</f>
        <v>14857.42</v>
      </c>
    </row>
    <row r="34" customFormat="false" ht="13.3" hidden="false" customHeight="false" outlineLevel="0" collapsed="false">
      <c r="B34" s="0" t="s">
        <v>88</v>
      </c>
      <c r="C34" s="0" t="s">
        <v>76</v>
      </c>
      <c r="D34" s="25" t="n">
        <v>0</v>
      </c>
      <c r="E34" s="26" t="n">
        <v>12.3</v>
      </c>
      <c r="F34" s="27" t="n">
        <f aca="false">ROUND(D34*E34/100,2)</f>
        <v>0</v>
      </c>
    </row>
    <row r="35" customFormat="false" ht="28.35" hidden="false" customHeight="false" outlineLevel="0" collapsed="false">
      <c r="B35" s="24" t="s">
        <v>89</v>
      </c>
      <c r="C35" s="0" t="s">
        <v>76</v>
      </c>
      <c r="D35" s="27" t="n">
        <v>0</v>
      </c>
      <c r="E35" s="26" t="n">
        <v>4</v>
      </c>
      <c r="F35" s="27" t="n">
        <f aca="false">ROUND(D35*E35/100,2)</f>
        <v>0</v>
      </c>
    </row>
    <row r="36" customFormat="false" ht="14.9" hidden="false" customHeight="false" outlineLevel="0" collapsed="false">
      <c r="B36" s="24" t="s">
        <v>90</v>
      </c>
      <c r="D36" s="27"/>
      <c r="F36" s="27"/>
    </row>
    <row r="37" customFormat="false" ht="28.35" hidden="false" customHeight="false" outlineLevel="0" collapsed="false">
      <c r="B37" s="24" t="s">
        <v>91</v>
      </c>
      <c r="C37" s="0" t="s">
        <v>76</v>
      </c>
      <c r="D37" s="27" t="n">
        <f aca="false">Foglio2!E9</f>
        <v>13898.4</v>
      </c>
      <c r="E37" s="26" t="n">
        <v>12.3</v>
      </c>
      <c r="F37" s="27" t="n">
        <f aca="false">ROUND(D37*E37/100,2)</f>
        <v>1709.5</v>
      </c>
    </row>
    <row r="38" customFormat="false" ht="28.35" hidden="false" customHeight="false" outlineLevel="0" collapsed="false">
      <c r="B38" s="24" t="s">
        <v>92</v>
      </c>
      <c r="C38" s="0" t="s">
        <v>76</v>
      </c>
      <c r="D38" s="27" t="n">
        <v>0</v>
      </c>
      <c r="E38" s="26" t="n">
        <v>12.3</v>
      </c>
      <c r="F38" s="27" t="n">
        <f aca="false">ROUND(D38*E38/100,2)</f>
        <v>0</v>
      </c>
    </row>
    <row r="39" customFormat="false" ht="14.9" hidden="false" customHeight="false" outlineLevel="0" collapsed="false">
      <c r="B39" s="24" t="s">
        <v>93</v>
      </c>
      <c r="D39" s="35"/>
      <c r="E39" s="35" t="s">
        <v>78</v>
      </c>
      <c r="F39" s="27" t="n">
        <v>0</v>
      </c>
    </row>
    <row r="40" customFormat="false" ht="28.35" hidden="false" customHeight="false" outlineLevel="0" collapsed="false">
      <c r="B40" s="24" t="s">
        <v>94</v>
      </c>
      <c r="C40" s="0" t="s">
        <v>76</v>
      </c>
      <c r="D40" s="27" t="n">
        <f aca="false">Foglio2!E10</f>
        <v>1194853.1</v>
      </c>
      <c r="E40" s="26" t="n">
        <v>12.3</v>
      </c>
      <c r="F40" s="27" t="n">
        <f aca="false">ROUND(D40*E40/100,2)</f>
        <v>146966.93</v>
      </c>
    </row>
    <row r="41" customFormat="false" ht="28.35" hidden="false" customHeight="false" outlineLevel="0" collapsed="false">
      <c r="B41" s="24" t="s">
        <v>95</v>
      </c>
      <c r="C41" s="0" t="s">
        <v>76</v>
      </c>
      <c r="D41" s="27" t="n">
        <v>0</v>
      </c>
      <c r="E41" s="26" t="n">
        <v>4</v>
      </c>
      <c r="F41" s="27" t="n">
        <f aca="false">ROUND(D41*E41/100,2)</f>
        <v>0</v>
      </c>
    </row>
    <row r="42" customFormat="false" ht="13.3" hidden="false" customHeight="false" outlineLevel="0" collapsed="false">
      <c r="E42" s="0" t="s">
        <v>78</v>
      </c>
      <c r="F42" s="36" t="n">
        <v>-0.01</v>
      </c>
    </row>
    <row r="43" customFormat="false" ht="13.3" hidden="false" customHeight="false" outlineLevel="0" collapsed="false">
      <c r="B43" s="0" t="s">
        <v>96</v>
      </c>
      <c r="E43" s="0" t="s">
        <v>76</v>
      </c>
      <c r="F43" s="31" t="n">
        <f aca="false">SUM(F26:F42)</f>
        <v>541809.4</v>
      </c>
    </row>
    <row r="44" customFormat="false" ht="13.3" hidden="false" customHeight="false" outlineLevel="0" collapsed="false">
      <c r="B44" s="35" t="s">
        <v>97</v>
      </c>
    </row>
    <row r="45" customFormat="false" ht="13.3" hidden="false" customHeight="false" outlineLevel="0" collapsed="false">
      <c r="F45" s="36"/>
    </row>
    <row r="46" customFormat="false" ht="13.3" hidden="false" customHeight="false" outlineLevel="0" collapsed="false">
      <c r="C46" s="35" t="s">
        <v>98</v>
      </c>
      <c r="F46" s="31" t="n">
        <f aca="false">F23+F43</f>
        <v>665276.16286</v>
      </c>
    </row>
    <row r="47" customFormat="false" ht="13.3" hidden="false" customHeight="false" outlineLevel="0" collapsed="false">
      <c r="C47" s="35"/>
    </row>
    <row r="48" customFormat="false" ht="13.3" hidden="false" customHeight="false" outlineLevel="0" collapsed="false">
      <c r="I48" s="7"/>
    </row>
    <row r="49" customFormat="false" ht="13.3" hidden="false" customHeight="false" outlineLevel="0" collapsed="false">
      <c r="B49" s="0" t="s">
        <v>99</v>
      </c>
      <c r="C49" s="17" t="n">
        <f aca="false">C17-F46</f>
        <v>258014.92714</v>
      </c>
      <c r="F49" s="0" t="n">
        <f aca="false">258649.96-C49</f>
        <v>635.032859999832</v>
      </c>
      <c r="H49" s="0" t="n">
        <v>6001</v>
      </c>
      <c r="I49" s="7" t="n">
        <v>40042</v>
      </c>
    </row>
    <row r="50" customFormat="false" ht="13.3" hidden="false" customHeight="false" outlineLevel="0" collapsed="false">
      <c r="H50" s="0" t="n">
        <v>6002</v>
      </c>
      <c r="I50" s="7" t="n">
        <v>19719.53</v>
      </c>
    </row>
    <row r="51" customFormat="false" ht="13.3" hidden="false" customHeight="false" outlineLevel="0" collapsed="false">
      <c r="H51" s="0" t="n">
        <v>6003</v>
      </c>
      <c r="I51" s="7" t="n">
        <v>35992.18</v>
      </c>
    </row>
    <row r="52" customFormat="false" ht="13.3" hidden="false" customHeight="false" outlineLevel="0" collapsed="false">
      <c r="B52" s="37" t="s">
        <v>100</v>
      </c>
      <c r="H52" s="0" t="n">
        <v>6004</v>
      </c>
      <c r="I52" s="7" t="n">
        <v>133456.56</v>
      </c>
    </row>
    <row r="53" customFormat="false" ht="13.3" hidden="false" customHeight="false" outlineLevel="0" collapsed="false">
      <c r="B53" s="0" t="s">
        <v>51</v>
      </c>
      <c r="C53" s="17" t="n">
        <f aca="false">Foglio2!F50+Foglio2!F51+Foglio2!F52</f>
        <v>55090.74</v>
      </c>
      <c r="H53" s="0" t="n">
        <v>6005</v>
      </c>
      <c r="I53" s="7" t="n">
        <v>9763.24</v>
      </c>
    </row>
    <row r="54" customFormat="false" ht="13.3" hidden="false" customHeight="false" outlineLevel="0" collapsed="false">
      <c r="B54" s="0" t="s">
        <v>69</v>
      </c>
      <c r="C54" s="21" t="n">
        <f aca="false">Foglio2!F12+Foglio2!F13</f>
        <v>28891.11</v>
      </c>
      <c r="H54" s="0" t="n">
        <v>6006</v>
      </c>
      <c r="I54" s="7" t="n">
        <v>9182.73</v>
      </c>
    </row>
    <row r="55" customFormat="false" ht="13.3" hidden="false" customHeight="false" outlineLevel="0" collapsed="false">
      <c r="B55" s="0" t="s">
        <v>101</v>
      </c>
      <c r="C55" s="17" t="n">
        <f aca="false">SUM(C49:C54)</f>
        <v>341996.77714</v>
      </c>
      <c r="H55" s="0" t="n">
        <v>6007</v>
      </c>
      <c r="I55" s="0" t="n">
        <v>23238.24</v>
      </c>
    </row>
    <row r="56" customFormat="false" ht="13.3" hidden="false" customHeight="false" outlineLevel="0" collapsed="false">
      <c r="C56" s="17"/>
      <c r="H56" s="0" t="n">
        <v>6008</v>
      </c>
      <c r="I56" s="0" t="n">
        <v>8831.08</v>
      </c>
    </row>
    <row r="57" customFormat="false" ht="13.3" hidden="false" customHeight="false" outlineLevel="0" collapsed="false">
      <c r="B57" s="0" t="s">
        <v>102</v>
      </c>
      <c r="C57" s="21" t="n">
        <f aca="false">Foglio2!F41+Foglio2!F37</f>
        <v>61003.24</v>
      </c>
      <c r="H57" s="0" t="n">
        <v>6009</v>
      </c>
      <c r="I57" s="0" t="n">
        <v>5617.08</v>
      </c>
    </row>
    <row r="58" customFormat="false" ht="13.3" hidden="false" customHeight="false" outlineLevel="0" collapsed="false">
      <c r="B58" s="0" t="s">
        <v>103</v>
      </c>
      <c r="C58" s="17" t="n">
        <f aca="false">+C55-C57</f>
        <v>280993.53714</v>
      </c>
      <c r="H58" s="0" t="n">
        <v>6010</v>
      </c>
      <c r="I58" s="0" t="n">
        <v>55914.98</v>
      </c>
    </row>
    <row r="59" customFormat="false" ht="13.3" hidden="false" customHeight="false" outlineLevel="0" collapsed="false">
      <c r="F59" s="0" t="n">
        <f aca="false">341757.62-271565.91</f>
        <v>70191.71</v>
      </c>
      <c r="I59" s="7" t="n">
        <f aca="false">SUM(I49:I58)</f>
        <v>341757.62</v>
      </c>
      <c r="K59" s="7" t="n">
        <f aca="false">I59+C73</f>
        <v>56906.6128599998</v>
      </c>
    </row>
    <row r="60" customFormat="false" ht="13.3" hidden="false" customHeight="false" outlineLevel="0" collapsed="false">
      <c r="I60" s="7" t="n">
        <v>-268343.47</v>
      </c>
    </row>
    <row r="61" customFormat="false" ht="13.3" hidden="false" customHeight="false" outlineLevel="0" collapsed="false">
      <c r="I61" s="7" t="n">
        <f aca="false">SUM(I59:I60)</f>
        <v>73414.15</v>
      </c>
    </row>
    <row r="62" customFormat="false" ht="13.3" hidden="false" customHeight="false" outlineLevel="0" collapsed="false">
      <c r="B62" s="14" t="s">
        <v>104</v>
      </c>
      <c r="I62" s="7" t="n">
        <f aca="false">I61-50875.47</f>
        <v>22538.68</v>
      </c>
    </row>
    <row r="63" customFormat="false" ht="13.3" hidden="false" customHeight="false" outlineLevel="0" collapsed="false"/>
    <row r="64" customFormat="false" ht="13.3" hidden="false" customHeight="false" outlineLevel="0" collapsed="false">
      <c r="B64" s="0" t="s">
        <v>105</v>
      </c>
      <c r="C64" s="17" t="n">
        <f aca="false">C17</f>
        <v>923291.09</v>
      </c>
    </row>
    <row r="65" customFormat="false" ht="13.3" hidden="false" customHeight="false" outlineLevel="0" collapsed="false">
      <c r="B65" s="0" t="s">
        <v>106</v>
      </c>
      <c r="C65" s="17" t="n">
        <f aca="false">C53</f>
        <v>55090.74</v>
      </c>
    </row>
    <row r="66" customFormat="false" ht="13.3" hidden="false" customHeight="false" outlineLevel="0" collapsed="false">
      <c r="B66" s="0" t="s">
        <v>107</v>
      </c>
      <c r="C66" s="17" t="n">
        <f aca="false">C54</f>
        <v>28891.11</v>
      </c>
    </row>
    <row r="67" customFormat="false" ht="13.3" hidden="false" customHeight="false" outlineLevel="0" collapsed="false">
      <c r="B67" s="0" t="s">
        <v>108</v>
      </c>
      <c r="C67" s="17" t="n">
        <f aca="false">Foglio2!F5+Foglio2!F6</f>
        <v>3222.43</v>
      </c>
      <c r="I67" s="0" t="n">
        <v>325614.51</v>
      </c>
    </row>
    <row r="68" customFormat="false" ht="13.3" hidden="false" customHeight="false" outlineLevel="0" collapsed="false">
      <c r="B68" s="0" t="s">
        <v>109</v>
      </c>
      <c r="C68" s="21" t="n">
        <f aca="false">Foglio2!F16</f>
        <v>635.04</v>
      </c>
      <c r="I68" s="0" t="n">
        <v>49632.9</v>
      </c>
    </row>
    <row r="69" customFormat="false" ht="13.3" hidden="false" customHeight="false" outlineLevel="0" collapsed="false">
      <c r="B69" s="15" t="s">
        <v>110</v>
      </c>
      <c r="C69" s="17" t="n">
        <f aca="false">SUM(C64:C68)</f>
        <v>1011130.41</v>
      </c>
      <c r="F69" s="7" t="n">
        <f aca="false">-C73</f>
        <v>284851.00714</v>
      </c>
      <c r="G69" s="0" t="s">
        <v>111</v>
      </c>
      <c r="I69" s="0" t="n">
        <v>35342.89</v>
      </c>
    </row>
    <row r="70" customFormat="false" ht="13.3" hidden="false" customHeight="false" outlineLevel="0" collapsed="false">
      <c r="B70" s="0" t="s">
        <v>112</v>
      </c>
      <c r="C70" s="17" t="n">
        <f aca="false">F46</f>
        <v>665276.16286</v>
      </c>
      <c r="F70" s="7" t="n">
        <f aca="false">C55</f>
        <v>341996.77714</v>
      </c>
      <c r="G70" s="0" t="s">
        <v>113</v>
      </c>
      <c r="I70" s="0" t="n">
        <v>6711.94</v>
      </c>
    </row>
    <row r="71" customFormat="false" ht="13.3" hidden="false" customHeight="false" outlineLevel="0" collapsed="false">
      <c r="B71" s="0" t="s">
        <v>114</v>
      </c>
      <c r="C71" s="17" t="n">
        <f aca="false">C57</f>
        <v>61003.24</v>
      </c>
      <c r="F71" s="38" t="n">
        <v>-67611.69</v>
      </c>
      <c r="G71" s="0" t="s">
        <v>115</v>
      </c>
      <c r="I71" s="0" t="n">
        <v>-71254.22</v>
      </c>
    </row>
    <row r="72" customFormat="false" ht="13.3" hidden="false" customHeight="false" outlineLevel="0" collapsed="false">
      <c r="B72" s="0" t="s">
        <v>116</v>
      </c>
      <c r="C72" s="21"/>
      <c r="F72" s="7" t="n">
        <f aca="false">SUM(F69:F71)</f>
        <v>559236.09428</v>
      </c>
      <c r="I72" s="0" t="n">
        <v>-6711.94</v>
      </c>
    </row>
    <row r="73" customFormat="false" ht="13.3" hidden="false" customHeight="false" outlineLevel="0" collapsed="false">
      <c r="B73" s="14" t="s">
        <v>117</v>
      </c>
      <c r="C73" s="39" t="n">
        <f aca="false">-C69+C70+C71+C72</f>
        <v>-284851.00714</v>
      </c>
      <c r="D73" s="26"/>
      <c r="I73" s="0" t="n">
        <f aca="false">SUM(I67:I72)</f>
        <v>339336.08</v>
      </c>
    </row>
    <row r="74" customFormat="false" ht="13.3" hidden="false" customHeight="false" outlineLevel="0" collapsed="false">
      <c r="C74" s="7"/>
      <c r="F74" s="7" t="n">
        <f aca="false">F72-271565.91</f>
        <v>287670.18428</v>
      </c>
    </row>
  </sheetData>
  <mergeCells count="1">
    <mergeCell ref="J2:L2"/>
  </mergeCells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I5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RowHeight="12.8"/>
  <cols>
    <col collapsed="false" hidden="false" max="1" min="1" style="0" width="11.5204081632653"/>
    <col collapsed="false" hidden="false" max="2" min="2" style="0" width="1.4030612244898"/>
    <col collapsed="false" hidden="false" max="3" min="3" style="0" width="32.8571428571429"/>
    <col collapsed="false" hidden="false" max="4" min="4" style="40" width="1.69387755102041"/>
    <col collapsed="false" hidden="false" max="5" min="5" style="7" width="15.6479591836735"/>
    <col collapsed="false" hidden="false" max="6" min="6" style="0" width="1.4030612244898"/>
    <col collapsed="false" hidden="false" max="7" min="7" style="0" width="11.5204081632653"/>
    <col collapsed="false" hidden="false" max="8" min="8" style="0" width="17.484693877551"/>
    <col collapsed="false" hidden="false" max="9" min="9" style="0" width="11.5204081632653"/>
    <col collapsed="false" hidden="false" max="10" min="10" style="0" width="15.0918367346939"/>
    <col collapsed="false" hidden="false" max="1025" min="11" style="0" width="11.5204081632653"/>
  </cols>
  <sheetData>
    <row r="1" customFormat="false" ht="7.45" hidden="false" customHeight="true" outlineLevel="0" collapsed="false">
      <c r="D1" s="0"/>
      <c r="E1" s="0"/>
    </row>
    <row r="2" customFormat="false" ht="8.2" hidden="false" customHeight="true" outlineLevel="0" collapsed="false">
      <c r="B2" s="41"/>
      <c r="C2" s="42"/>
      <c r="D2" s="43"/>
      <c r="E2" s="44"/>
      <c r="F2" s="45"/>
    </row>
    <row r="3" customFormat="false" ht="17.9" hidden="false" customHeight="true" outlineLevel="0" collapsed="false">
      <c r="B3" s="46"/>
      <c r="C3" s="47" t="s">
        <v>118</v>
      </c>
      <c r="D3" s="47"/>
      <c r="E3" s="47"/>
      <c r="F3" s="48"/>
    </row>
    <row r="4" customFormat="false" ht="7.45" hidden="false" customHeight="true" outlineLevel="0" collapsed="false">
      <c r="B4" s="46"/>
      <c r="C4" s="49"/>
      <c r="D4" s="50"/>
      <c r="E4" s="0"/>
      <c r="F4" s="48"/>
    </row>
    <row r="5" customFormat="false" ht="14.15" hidden="false" customHeight="true" outlineLevel="0" collapsed="false">
      <c r="B5" s="46"/>
      <c r="C5" s="49" t="s">
        <v>119</v>
      </c>
      <c r="D5" s="50"/>
      <c r="E5" s="7" t="n">
        <f aca="false">Foglio2!F49</f>
        <v>220833.82</v>
      </c>
      <c r="F5" s="48"/>
    </row>
    <row r="6" customFormat="false" ht="14.15" hidden="false" customHeight="true" outlineLevel="0" collapsed="false">
      <c r="B6" s="46"/>
      <c r="C6" s="49" t="s">
        <v>120</v>
      </c>
      <c r="D6" s="50"/>
      <c r="E6" s="7" t="n">
        <f aca="false">Foglio2!F3+Foglio2!F7+Foglio2!F8</f>
        <v>691923.15</v>
      </c>
      <c r="F6" s="48"/>
    </row>
    <row r="7" customFormat="false" ht="14.15" hidden="false" customHeight="true" outlineLevel="0" collapsed="false">
      <c r="B7" s="46"/>
      <c r="C7" s="49" t="s">
        <v>121</v>
      </c>
      <c r="D7" s="50"/>
      <c r="E7" s="7" t="n">
        <f aca="false">Foglio2!F5+Foglio2!F6</f>
        <v>3222.43</v>
      </c>
      <c r="F7" s="48"/>
    </row>
    <row r="8" customFormat="false" ht="14.15" hidden="false" customHeight="true" outlineLevel="0" collapsed="false">
      <c r="B8" s="46"/>
      <c r="C8" s="49" t="s">
        <v>122</v>
      </c>
      <c r="D8" s="50"/>
      <c r="E8" s="7" t="n">
        <f aca="false">Foglio2!F15</f>
        <v>6676.65</v>
      </c>
      <c r="F8" s="48"/>
    </row>
    <row r="9" customFormat="false" ht="14.15" hidden="false" customHeight="true" outlineLevel="0" collapsed="false">
      <c r="B9" s="46"/>
      <c r="C9" s="49" t="s">
        <v>123</v>
      </c>
      <c r="D9" s="50"/>
      <c r="E9" s="38" t="n">
        <f aca="false">Foglio2!F16</f>
        <v>635.04</v>
      </c>
      <c r="F9" s="48"/>
    </row>
    <row r="10" customFormat="false" ht="14.15" hidden="false" customHeight="true" outlineLevel="0" collapsed="false">
      <c r="B10" s="46"/>
      <c r="C10" s="51" t="s">
        <v>124</v>
      </c>
      <c r="D10" s="52" t="s">
        <v>110</v>
      </c>
      <c r="E10" s="7" t="n">
        <f aca="false">SUM(E5:E9)</f>
        <v>923291.09</v>
      </c>
      <c r="F10" s="48"/>
    </row>
    <row r="11" customFormat="false" ht="27.6" hidden="false" customHeight="true" outlineLevel="0" collapsed="false">
      <c r="B11" s="46"/>
      <c r="C11" s="49" t="s">
        <v>125</v>
      </c>
      <c r="D11" s="50"/>
      <c r="E11" s="53" t="n">
        <f aca="false">E32</f>
        <v>664691.76</v>
      </c>
      <c r="F11" s="48"/>
    </row>
    <row r="12" customFormat="false" ht="14.15" hidden="false" customHeight="true" outlineLevel="0" collapsed="false">
      <c r="B12" s="46"/>
      <c r="C12" s="49" t="s">
        <v>122</v>
      </c>
      <c r="D12" s="50"/>
      <c r="E12" s="38" t="n">
        <f aca="false">Foglio2!F15</f>
        <v>6676.65</v>
      </c>
      <c r="F12" s="48"/>
    </row>
    <row r="13" customFormat="false" ht="14.15" hidden="false" customHeight="true" outlineLevel="0" collapsed="false">
      <c r="B13" s="46"/>
      <c r="C13" s="51" t="s">
        <v>124</v>
      </c>
      <c r="D13" s="54" t="s">
        <v>110</v>
      </c>
      <c r="E13" s="7" t="n">
        <f aca="false">-E10+E11+E12</f>
        <v>-251922.68</v>
      </c>
      <c r="F13" s="48"/>
    </row>
    <row r="14" customFormat="false" ht="14.15" hidden="false" customHeight="true" outlineLevel="0" collapsed="false">
      <c r="B14" s="46"/>
      <c r="C14" s="32"/>
      <c r="D14" s="11"/>
      <c r="E14" s="0"/>
      <c r="F14" s="48"/>
    </row>
    <row r="15" customFormat="false" ht="14.15" hidden="false" customHeight="true" outlineLevel="0" collapsed="false">
      <c r="B15" s="46"/>
      <c r="C15" s="55" t="s">
        <v>100</v>
      </c>
      <c r="D15" s="56"/>
      <c r="E15" s="0"/>
      <c r="F15" s="48"/>
    </row>
    <row r="16" customFormat="false" ht="7.45" hidden="false" customHeight="true" outlineLevel="0" collapsed="false">
      <c r="B16" s="46"/>
      <c r="D16" s="0"/>
      <c r="E16" s="0"/>
      <c r="F16" s="48"/>
    </row>
    <row r="17" customFormat="false" ht="14.15" hidden="false" customHeight="true" outlineLevel="0" collapsed="false">
      <c r="B17" s="46"/>
      <c r="C17" s="57" t="s">
        <v>126</v>
      </c>
      <c r="D17" s="58"/>
      <c r="E17" s="7" t="n">
        <f aca="false">Foglio2!F50+Foglio2!F51+Foglio2!F52</f>
        <v>55090.74</v>
      </c>
      <c r="F17" s="48"/>
    </row>
    <row r="18" customFormat="false" ht="14.15" hidden="false" customHeight="true" outlineLevel="0" collapsed="false">
      <c r="B18" s="46"/>
      <c r="C18" s="57" t="s">
        <v>127</v>
      </c>
      <c r="D18" s="58"/>
      <c r="E18" s="7" t="n">
        <f aca="false">Foglio2!F12+Foglio2!F13</f>
        <v>28891.11</v>
      </c>
      <c r="F18" s="48"/>
    </row>
    <row r="19" customFormat="false" ht="14.15" hidden="false" customHeight="true" outlineLevel="0" collapsed="false">
      <c r="B19" s="46"/>
      <c r="C19" s="57" t="s">
        <v>128</v>
      </c>
      <c r="D19" s="58"/>
      <c r="E19" s="38" t="n">
        <f aca="false">Foglio2!F43</f>
        <v>6608.45</v>
      </c>
      <c r="F19" s="48"/>
    </row>
    <row r="20" customFormat="false" ht="14.15" hidden="false" customHeight="true" outlineLevel="0" collapsed="false">
      <c r="B20" s="46"/>
      <c r="C20" s="51" t="s">
        <v>124</v>
      </c>
      <c r="D20" s="52" t="s">
        <v>110</v>
      </c>
      <c r="E20" s="7" t="n">
        <f aca="false">SUM(E17:E19)</f>
        <v>90590.3</v>
      </c>
      <c r="F20" s="48"/>
    </row>
    <row r="21" customFormat="false" ht="14.15" hidden="false" customHeight="true" outlineLevel="0" collapsed="false">
      <c r="B21" s="46"/>
      <c r="C21" s="57" t="s">
        <v>129</v>
      </c>
      <c r="D21" s="58"/>
      <c r="E21" s="7" t="n">
        <f aca="false">Foglio2!F37+Foglio2!F41</f>
        <v>61003.24</v>
      </c>
      <c r="F21" s="48"/>
    </row>
    <row r="22" customFormat="false" ht="14.15" hidden="false" customHeight="true" outlineLevel="0" collapsed="false">
      <c r="B22" s="46"/>
      <c r="C22" s="57" t="s">
        <v>128</v>
      </c>
      <c r="D22" s="58"/>
      <c r="E22" s="38" t="n">
        <f aca="false">Foglio2!F43</f>
        <v>6608.45</v>
      </c>
      <c r="F22" s="48"/>
    </row>
    <row r="23" customFormat="false" ht="14.15" hidden="false" customHeight="true" outlineLevel="0" collapsed="false">
      <c r="B23" s="46"/>
      <c r="C23" s="51" t="s">
        <v>124</v>
      </c>
      <c r="D23" s="52" t="s">
        <v>110</v>
      </c>
      <c r="E23" s="7" t="n">
        <f aca="false">-E20+E21+E22</f>
        <v>-22978.61</v>
      </c>
      <c r="F23" s="48"/>
    </row>
    <row r="24" customFormat="false" ht="7.45" hidden="false" customHeight="true" outlineLevel="0" collapsed="false">
      <c r="B24" s="59"/>
      <c r="C24" s="60"/>
      <c r="D24" s="61"/>
      <c r="E24" s="38"/>
      <c r="F24" s="62"/>
    </row>
    <row r="25" customFormat="false" ht="7.45" hidden="false" customHeight="true" outlineLevel="0" collapsed="false">
      <c r="D25" s="0"/>
      <c r="E25" s="0"/>
    </row>
    <row r="26" customFormat="false" ht="7.45" hidden="false" customHeight="true" outlineLevel="0" collapsed="false">
      <c r="B26" s="41"/>
      <c r="C26" s="42"/>
      <c r="D26" s="43"/>
      <c r="E26" s="44"/>
      <c r="F26" s="45"/>
    </row>
    <row r="27" customFormat="false" ht="14.15" hidden="false" customHeight="true" outlineLevel="0" collapsed="false">
      <c r="B27" s="46"/>
      <c r="C27" s="63" t="s">
        <v>130</v>
      </c>
      <c r="D27" s="63"/>
      <c r="E27" s="63"/>
      <c r="F27" s="48"/>
    </row>
    <row r="28" customFormat="false" ht="7.45" hidden="false" customHeight="true" outlineLevel="0" collapsed="false">
      <c r="B28" s="46"/>
      <c r="D28" s="0"/>
      <c r="E28" s="0"/>
      <c r="F28" s="48"/>
    </row>
    <row r="29" customFormat="false" ht="14.15" hidden="false" customHeight="true" outlineLevel="0" collapsed="false">
      <c r="B29" s="46"/>
      <c r="C29" s="64" t="s">
        <v>131</v>
      </c>
      <c r="D29" s="64"/>
      <c r="E29" s="64"/>
      <c r="F29" s="48"/>
    </row>
    <row r="30" customFormat="false" ht="7.45" hidden="false" customHeight="true" outlineLevel="0" collapsed="false">
      <c r="B30" s="46"/>
      <c r="C30" s="65"/>
      <c r="D30" s="0"/>
      <c r="E30" s="0"/>
      <c r="F30" s="48"/>
    </row>
    <row r="31" customFormat="false" ht="14.15" hidden="false" customHeight="true" outlineLevel="0" collapsed="false">
      <c r="B31" s="46"/>
      <c r="C31" s="57" t="s">
        <v>132</v>
      </c>
      <c r="D31" s="40" t="s">
        <v>133</v>
      </c>
      <c r="E31" s="7" t="n">
        <f aca="false">E10</f>
        <v>923291.09</v>
      </c>
      <c r="F31" s="48"/>
    </row>
    <row r="32" customFormat="false" ht="14.15" hidden="false" customHeight="true" outlineLevel="0" collapsed="false">
      <c r="B32" s="46"/>
      <c r="C32" s="57" t="s">
        <v>134</v>
      </c>
      <c r="D32" s="40" t="s">
        <v>110</v>
      </c>
      <c r="E32" s="7" t="n">
        <f aca="false">665276.16-584.4</f>
        <v>664691.76</v>
      </c>
      <c r="F32" s="48"/>
    </row>
    <row r="33" customFormat="false" ht="14.15" hidden="false" customHeight="true" outlineLevel="0" collapsed="false">
      <c r="B33" s="46"/>
      <c r="C33" s="57" t="s">
        <v>135</v>
      </c>
      <c r="D33" s="40" t="s">
        <v>110</v>
      </c>
      <c r="E33" s="7" t="n">
        <v>68.2</v>
      </c>
      <c r="F33" s="48"/>
    </row>
    <row r="34" customFormat="false" ht="14.15" hidden="false" customHeight="true" outlineLevel="0" collapsed="false">
      <c r="B34" s="46"/>
      <c r="C34" s="57" t="s">
        <v>136</v>
      </c>
      <c r="D34" s="40" t="s">
        <v>110</v>
      </c>
      <c r="E34" s="38" t="n">
        <v>6608.45</v>
      </c>
      <c r="F34" s="48"/>
    </row>
    <row r="35" customFormat="false" ht="7.45" hidden="false" customHeight="true" outlineLevel="0" collapsed="false">
      <c r="B35" s="46"/>
      <c r="C35" s="57"/>
      <c r="D35" s="0"/>
      <c r="E35" s="0"/>
      <c r="F35" s="48"/>
    </row>
    <row r="36" customFormat="false" ht="14.15" hidden="false" customHeight="true" outlineLevel="0" collapsed="false">
      <c r="B36" s="46"/>
      <c r="C36" s="57" t="s">
        <v>137</v>
      </c>
      <c r="D36" s="0"/>
      <c r="E36" s="7" t="n">
        <f aca="false">+E31-E32-E33-E34</f>
        <v>251922.68</v>
      </c>
      <c r="F36" s="48"/>
    </row>
    <row r="37" customFormat="false" ht="14.15" hidden="false" customHeight="true" outlineLevel="0" collapsed="false">
      <c r="B37" s="46"/>
      <c r="D37" s="0"/>
      <c r="E37" s="0"/>
      <c r="F37" s="48"/>
    </row>
    <row r="38" customFormat="false" ht="14.15" hidden="false" customHeight="true" outlineLevel="0" collapsed="false">
      <c r="B38" s="46"/>
      <c r="C38" s="66" t="s">
        <v>138</v>
      </c>
      <c r="D38" s="0"/>
      <c r="E38" s="0"/>
      <c r="F38" s="48"/>
    </row>
    <row r="39" customFormat="false" ht="7.45" hidden="false" customHeight="true" outlineLevel="0" collapsed="false">
      <c r="B39" s="46"/>
      <c r="D39" s="0"/>
      <c r="E39" s="0"/>
      <c r="F39" s="48"/>
    </row>
    <row r="40" customFormat="false" ht="13.3" hidden="false" customHeight="false" outlineLevel="0" collapsed="false">
      <c r="B40" s="46"/>
      <c r="C40" s="57" t="s">
        <v>139</v>
      </c>
      <c r="D40" s="0"/>
      <c r="E40" s="7" t="n">
        <f aca="false">E17</f>
        <v>55090.74</v>
      </c>
      <c r="F40" s="48"/>
    </row>
    <row r="41" customFormat="false" ht="13.3" hidden="false" customHeight="false" outlineLevel="0" collapsed="false">
      <c r="B41" s="46"/>
      <c r="C41" s="57" t="s">
        <v>140</v>
      </c>
      <c r="D41" s="0"/>
      <c r="E41" s="7" t="n">
        <f aca="false">E18</f>
        <v>28891.11</v>
      </c>
      <c r="F41" s="48"/>
    </row>
    <row r="42" customFormat="false" ht="13.3" hidden="false" customHeight="false" outlineLevel="0" collapsed="false">
      <c r="B42" s="46"/>
      <c r="C42" s="57" t="s">
        <v>128</v>
      </c>
      <c r="D42" s="0"/>
      <c r="E42" s="7" t="n">
        <f aca="false">E19</f>
        <v>6608.45</v>
      </c>
      <c r="F42" s="48"/>
    </row>
    <row r="43" customFormat="false" ht="13.3" hidden="false" customHeight="false" outlineLevel="0" collapsed="false">
      <c r="B43" s="46"/>
      <c r="C43" s="57" t="s">
        <v>141</v>
      </c>
      <c r="D43" s="40" t="s">
        <v>110</v>
      </c>
      <c r="E43" s="7" t="n">
        <v>61003.24</v>
      </c>
      <c r="F43" s="48"/>
    </row>
    <row r="44" customFormat="false" ht="13.3" hidden="false" customHeight="false" outlineLevel="0" collapsed="false">
      <c r="B44" s="46"/>
      <c r="C44" s="57" t="s">
        <v>142</v>
      </c>
      <c r="D44" s="40" t="s">
        <v>110</v>
      </c>
      <c r="E44" s="38" t="n">
        <v>6608.45</v>
      </c>
      <c r="F44" s="48"/>
    </row>
    <row r="45" customFormat="false" ht="7.45" hidden="false" customHeight="true" outlineLevel="0" collapsed="false">
      <c r="B45" s="46"/>
      <c r="C45" s="57"/>
      <c r="D45" s="0"/>
      <c r="E45" s="0"/>
      <c r="F45" s="48"/>
    </row>
    <row r="46" customFormat="false" ht="14.5" hidden="false" customHeight="false" outlineLevel="0" collapsed="false">
      <c r="B46" s="46"/>
      <c r="C46" s="57" t="s">
        <v>137</v>
      </c>
      <c r="D46" s="67" t="s">
        <v>110</v>
      </c>
      <c r="E46" s="68" t="n">
        <f aca="false">E36+E40+E41+E42-E43-E44</f>
        <v>274901.29</v>
      </c>
      <c r="F46" s="48"/>
    </row>
    <row r="47" customFormat="false" ht="13.3" hidden="false" customHeight="false" outlineLevel="0" collapsed="false">
      <c r="B47" s="46"/>
      <c r="C47" s="69"/>
      <c r="D47" s="70"/>
      <c r="E47" s="71"/>
      <c r="F47" s="48"/>
    </row>
    <row r="48" customFormat="false" ht="13.3" hidden="false" customHeight="false" outlineLevel="0" collapsed="false">
      <c r="B48" s="46"/>
      <c r="C48" s="72" t="s">
        <v>143</v>
      </c>
      <c r="D48" s="70"/>
      <c r="E48" s="71" t="n">
        <v>341757.62</v>
      </c>
      <c r="F48" s="48"/>
      <c r="H48" s="73"/>
    </row>
    <row r="49" customFormat="false" ht="13.3" hidden="false" customHeight="false" outlineLevel="0" collapsed="false">
      <c r="B49" s="46"/>
      <c r="C49" s="57" t="s">
        <v>124</v>
      </c>
      <c r="D49" s="40" t="s">
        <v>110</v>
      </c>
      <c r="E49" s="71" t="n">
        <f aca="false">E46</f>
        <v>274901.29</v>
      </c>
      <c r="F49" s="48"/>
      <c r="H49" s="74"/>
      <c r="I49" s="7"/>
    </row>
    <row r="50" customFormat="false" ht="13.3" hidden="false" customHeight="false" outlineLevel="0" collapsed="false">
      <c r="B50" s="46"/>
      <c r="C50" s="75" t="s">
        <v>144</v>
      </c>
      <c r="D50" s="76"/>
      <c r="E50" s="71" t="n">
        <f aca="false">E48-E49</f>
        <v>66856.33</v>
      </c>
      <c r="F50" s="48"/>
    </row>
    <row r="51" customFormat="false" ht="13.3" hidden="false" customHeight="false" outlineLevel="0" collapsed="false">
      <c r="B51" s="46"/>
      <c r="C51" s="69"/>
      <c r="D51" s="70" t="s">
        <v>110</v>
      </c>
      <c r="E51" s="71" t="n">
        <v>110.68</v>
      </c>
      <c r="F51" s="48"/>
    </row>
    <row r="52" customFormat="false" ht="13.3" hidden="false" customHeight="false" outlineLevel="0" collapsed="false">
      <c r="B52" s="59"/>
      <c r="C52" s="36"/>
      <c r="D52" s="77"/>
      <c r="E52" s="38" t="n">
        <f aca="false">E50-110.68</f>
        <v>66745.65</v>
      </c>
      <c r="F52" s="62"/>
    </row>
    <row r="53" customFormat="false" ht="13.3" hidden="false" customHeight="false" outlineLevel="0" collapsed="false">
      <c r="E53" s="0"/>
    </row>
    <row r="54" customFormat="false" ht="13.3" hidden="false" customHeight="false" outlineLevel="0" collapsed="false">
      <c r="E54" s="7" t="n">
        <f aca="false">66652.2-E52</f>
        <v>-93.449999999968</v>
      </c>
    </row>
    <row r="55" customFormat="false" ht="13.3" hidden="false" customHeight="false" outlineLevel="0" collapsed="false">
      <c r="E55" s="0"/>
    </row>
    <row r="56" customFormat="false" ht="13.3" hidden="false" customHeight="false" outlineLevel="0" collapsed="false">
      <c r="E56" s="0"/>
    </row>
    <row r="57" customFormat="false" ht="13.3" hidden="false" customHeight="false" outlineLevel="0" collapsed="false">
      <c r="E57" s="7" t="n">
        <f aca="false">50146.54-49562.14</f>
        <v>584.400000000001</v>
      </c>
    </row>
  </sheetData>
  <mergeCells count="3">
    <mergeCell ref="C3:E3"/>
    <mergeCell ref="C27:E27"/>
    <mergeCell ref="C29:E29"/>
  </mergeCells>
  <printOptions headings="false" gridLines="false" gridLinesSet="true" horizontalCentered="false" verticalCentered="false"/>
  <pageMargins left="0.7875" right="0.7875" top="0.613194444444444" bottom="0.311805555555556" header="0.347916666666667" footer="0.046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2016-02-24T16:39:31Z</cp:lastPrinted>
  <dcterms:modified xsi:type="dcterms:W3CDTF">2015-10-12T14:23:47Z</dcterms:modified>
  <cp:revision>0</cp:revision>
</cp:coreProperties>
</file>