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bilancio\"/>
    </mc:Choice>
  </mc:AlternateContent>
  <bookViews>
    <workbookView xWindow="0" yWindow="0" windowWidth="23040" windowHeight="9408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B23" i="1" l="1"/>
  <c r="B10" i="1"/>
  <c r="B20" i="1"/>
  <c r="B19" i="1"/>
  <c r="B66" i="1"/>
  <c r="B18" i="1" l="1"/>
  <c r="B52" i="1" l="1"/>
  <c r="C52" i="1"/>
  <c r="C36" i="1"/>
  <c r="B37" i="1"/>
  <c r="C39" i="1"/>
  <c r="B39" i="1"/>
  <c r="B42" i="1"/>
  <c r="C23" i="1"/>
  <c r="C22" i="1"/>
  <c r="B22" i="1"/>
  <c r="C21" i="1"/>
  <c r="B21" i="1"/>
  <c r="C20" i="1"/>
  <c r="C18" i="1"/>
  <c r="B14" i="1"/>
  <c r="C11" i="1"/>
  <c r="B11" i="1"/>
  <c r="C31" i="1" l="1"/>
  <c r="C16" i="1"/>
  <c r="C9" i="1"/>
  <c r="B31" i="1"/>
  <c r="C19" i="1"/>
  <c r="C24" i="1" s="1"/>
  <c r="B61" i="1"/>
  <c r="C61" i="1"/>
  <c r="B16" i="1"/>
  <c r="B9" i="1"/>
  <c r="C17" i="1" l="1"/>
  <c r="C25" i="1" s="1"/>
  <c r="C32" i="1" s="1"/>
  <c r="B17" i="1"/>
  <c r="B24" i="1"/>
  <c r="B49" i="1"/>
  <c r="B25" i="1" l="1"/>
  <c r="B32" i="1" s="1"/>
  <c r="C49" i="1"/>
  <c r="C63" i="1" s="1"/>
  <c r="C68" i="1"/>
  <c r="B68" i="1"/>
  <c r="B63" i="1" l="1"/>
  <c r="B70" i="1" s="1"/>
  <c r="C70" i="1"/>
</calcChain>
</file>

<file path=xl/sharedStrings.xml><?xml version="1.0" encoding="utf-8"?>
<sst xmlns="http://schemas.openxmlformats.org/spreadsheetml/2006/main" count="79" uniqueCount="73">
  <si>
    <t>SCHEMA RENDICONTO FINANZIARIO (METODO INDIRETTO)</t>
  </si>
  <si>
    <t>Utile (perdita) dell’esercizio</t>
  </si>
  <si>
    <t>Imposte sul reddito</t>
  </si>
  <si>
    <t>Interessi passivi/(interessi attivi)</t>
  </si>
  <si>
    <t>(dividendi)</t>
  </si>
  <si>
    <t>(Plusvalenze)/minusvalenze derivanti dalla cessione di attività</t>
  </si>
  <si>
    <t>1. Utile (perdita) dell’esercizio prima d’imposte sul reddito, interessi, dividendi e plus/minusvalenze da cessione</t>
  </si>
  <si>
    <t>Ammortamenti delle immobilizzazioni</t>
  </si>
  <si>
    <t>Svalutazioni per perdite durevoli di valore</t>
  </si>
  <si>
    <t>(Rivalutazioni di attività)</t>
  </si>
  <si>
    <t>Rettifiche di valore di attività e passività di strumenti fin.ri derivati che non comportano movimentazione monetaria</t>
  </si>
  <si>
    <t>Altre rettifiche per elementi non monetari</t>
  </si>
  <si>
    <t>Rettifiche per elementi non monetari che non hanno avuto contropartita nel capitale circolante netto</t>
  </si>
  <si>
    <t>2. Flusso finanziario prima delle variazioni del ccn</t>
  </si>
  <si>
    <t>Decremento/(incremento) delle rimanenze</t>
  </si>
  <si>
    <t>Decremento/(incremento) dei crediti vs clienti</t>
  </si>
  <si>
    <t>Incremento/(decremento) dei debiti verso fornitori</t>
  </si>
  <si>
    <t>Decremento/(incremento) ratei e risconti attivi</t>
  </si>
  <si>
    <t>Incremento/(decremento) ratei e risconti passivi</t>
  </si>
  <si>
    <t>Altre variazioni del capitale circolante netto</t>
  </si>
  <si>
    <t>Variazioni del capitale circolante netto</t>
  </si>
  <si>
    <t>3. Flusso finanziario dopo le variazioni del ccn</t>
  </si>
  <si>
    <t>Interessi incassati/(pagati)</t>
  </si>
  <si>
    <t>(Imposte sul reddito pagate)</t>
  </si>
  <si>
    <t>Dividendi incassati</t>
  </si>
  <si>
    <t>Flusso finanziario della attività operativa (A)</t>
  </si>
  <si>
    <t>B. Flussi finanziari derivanti dall’attività d’investimento</t>
  </si>
  <si>
    <t>Immobilizzazioni materiali</t>
  </si>
  <si>
    <t>(Investimenti)</t>
  </si>
  <si>
    <t>Disinvestimenti (Prezzo di realizzo)</t>
  </si>
  <si>
    <t>Immobilizzazioni immateriali</t>
  </si>
  <si>
    <t>Immobilizzazioni finanziarie</t>
  </si>
  <si>
    <t>Attività finanziarie non immobilizzate</t>
  </si>
  <si>
    <t>Prezzo di realizzo disinvestimenti</t>
  </si>
  <si>
    <t>(Acquisizione di rami d'azienda al netto delle disponibilità liquide)</t>
  </si>
  <si>
    <t>Cessione di rami d'azienda al netto delle disponibilità liquide</t>
  </si>
  <si>
    <t>Flusso finanziario dell’attività di investimento (B)</t>
  </si>
  <si>
    <t>C. Flussi finanziari derivanti dall’attività di finanziamento</t>
  </si>
  <si>
    <t>Incremento (decremento) debiti a breve verso banche</t>
  </si>
  <si>
    <t>Accensione finanziamenti</t>
  </si>
  <si>
    <t>Mezzi di terzi</t>
  </si>
  <si>
    <t>Aumento di capitale a pagamento</t>
  </si>
  <si>
    <t>(rimborso di capitale)</t>
  </si>
  <si>
    <t>Cessione (acquisto) di azioni proprie</t>
  </si>
  <si>
    <t>Dividendi (e acconti su dividendi) pagati</t>
  </si>
  <si>
    <t>Mezzi propri</t>
  </si>
  <si>
    <t>Flusso finanziario dell’attività di finanziamento (C)</t>
  </si>
  <si>
    <t>Incremento (decremento) delle disponibilità liquide (a ± b ± c)</t>
  </si>
  <si>
    <t>Effetto cambi sulle disponibilità liquide</t>
  </si>
  <si>
    <t>Disponibilità liquide all'inizio dell'esercizio</t>
  </si>
  <si>
    <t>Disponibilità liquide alla fine dell'esercizio</t>
  </si>
  <si>
    <t xml:space="preserve">A. Flussi finanziari derivanti dalla attività operativa </t>
  </si>
  <si>
    <t>I debiti verso fornitori sono solo per forniture d'esercizi? O anche per investimenti?</t>
  </si>
  <si>
    <t xml:space="preserve">Accantonamenti ai fondi      </t>
  </si>
  <si>
    <t>f.di rischi, crediti, tfr</t>
  </si>
  <si>
    <t>crediti v/controllate</t>
  </si>
  <si>
    <t>Gli interessi di competenza sono stati tutti incassati o pagati nell'esercizio?</t>
  </si>
  <si>
    <t>Imposte sul reddito pagate nell'esercizio?</t>
  </si>
  <si>
    <t>Utilizzo dei fondi rischi, tfr, e crediti?</t>
  </si>
  <si>
    <t>Rimborsi di finanziamenti?</t>
  </si>
  <si>
    <t xml:space="preserve">Accensione finanziamenti? </t>
  </si>
  <si>
    <t>Investimenti in immobilizzazioni?</t>
  </si>
  <si>
    <t>Minusvalenze o plusvalenze?</t>
  </si>
  <si>
    <t>Prezzo di realizzo di eventuali disinvestimenti?</t>
  </si>
  <si>
    <t>(Rimborso finanziamenti)</t>
  </si>
  <si>
    <t>2016/2017</t>
  </si>
  <si>
    <t>2015/2016</t>
  </si>
  <si>
    <t>Totale altre rettifiche</t>
  </si>
  <si>
    <t>costo storico +/- plusv/minusvalenze</t>
  </si>
  <si>
    <t>(Utilizzo dei fondi)</t>
  </si>
  <si>
    <t>Altri incassi/(pagamenti)</t>
  </si>
  <si>
    <t xml:space="preserve">crediti v/tributari-altri, debiti v/tributari-previdenza-altri </t>
  </si>
  <si>
    <t>controllo, deve essere pari a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</si>
</sst>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0" fillId="0" borderId="0" xfId="0" applyAlignment="1">
      <alignment horizontal="right"/>
    </xf>
    <xf numFmtId="0" fontId="3" fillId="0" borderId="0" xfId="1" applyNumberFormat="1" applyFont="1" applyAlignment="1">
      <alignment horizontal="center"/>
    </xf>
    <xf numFmtId="164" fontId="0" fillId="2" borderId="0" xfId="1" applyNumberFormat="1" applyFont="1" applyFill="1"/>
    <xf numFmtId="0" fontId="4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164" fontId="0" fillId="0" borderId="1" xfId="1" applyNumberFormat="1" applyFont="1" applyFill="1" applyBorder="1"/>
    <xf numFmtId="164" fontId="2" fillId="4" borderId="0" xfId="1" applyNumberFormat="1" applyFont="1" applyFill="1"/>
    <xf numFmtId="164" fontId="5" fillId="0" borderId="0" xfId="1" applyNumberFormat="1" applyFont="1" applyFill="1"/>
    <xf numFmtId="0" fontId="5" fillId="0" borderId="0" xfId="0" applyFont="1"/>
    <xf numFmtId="164" fontId="2" fillId="3" borderId="0" xfId="1" applyNumberFormat="1" applyFont="1" applyFill="1"/>
    <xf numFmtId="164" fontId="6" fillId="0" borderId="0" xfId="1" applyNumberFormat="1" applyFont="1"/>
    <xf numFmtId="0" fontId="5" fillId="0" borderId="0" xfId="0" applyFont="1" applyFill="1"/>
    <xf numFmtId="0" fontId="6" fillId="0" borderId="0" xfId="0" applyFont="1" applyFill="1"/>
    <xf numFmtId="43" fontId="5" fillId="0" borderId="0" xfId="1" applyFont="1"/>
    <xf numFmtId="164" fontId="6" fillId="0" borderId="0" xfId="1" applyNumberFormat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A55" workbookViewId="0">
      <selection activeCell="C16" sqref="C16"/>
    </sheetView>
  </sheetViews>
  <sheetFormatPr defaultRowHeight="14.4" x14ac:dyDescent="0.3"/>
  <cols>
    <col min="1" max="1" width="103.44140625" customWidth="1"/>
    <col min="2" max="3" width="12.6640625" style="3" customWidth="1"/>
    <col min="4" max="4" width="4.6640625" customWidth="1"/>
    <col min="9" max="9" width="13.33203125" bestFit="1" customWidth="1"/>
  </cols>
  <sheetData>
    <row r="1" spans="1:5" x14ac:dyDescent="0.3">
      <c r="A1" s="2" t="s">
        <v>0</v>
      </c>
      <c r="B1" s="6" t="s">
        <v>65</v>
      </c>
      <c r="C1" s="6" t="s">
        <v>66</v>
      </c>
    </row>
    <row r="2" spans="1:5" x14ac:dyDescent="0.3">
      <c r="A2" s="2"/>
    </row>
    <row r="3" spans="1:5" x14ac:dyDescent="0.3">
      <c r="A3" s="1" t="s">
        <v>51</v>
      </c>
    </row>
    <row r="4" spans="1:5" x14ac:dyDescent="0.3">
      <c r="A4" t="s">
        <v>1</v>
      </c>
      <c r="B4" s="3">
        <v>215345</v>
      </c>
      <c r="C4" s="3">
        <v>230914</v>
      </c>
    </row>
    <row r="5" spans="1:5" x14ac:dyDescent="0.3">
      <c r="A5" t="s">
        <v>2</v>
      </c>
      <c r="B5" s="3">
        <v>542</v>
      </c>
      <c r="C5" s="3">
        <v>27917</v>
      </c>
    </row>
    <row r="6" spans="1:5" x14ac:dyDescent="0.3">
      <c r="A6" t="s">
        <v>3</v>
      </c>
      <c r="B6" s="3">
        <v>206819</v>
      </c>
      <c r="C6" s="3">
        <v>150804</v>
      </c>
    </row>
    <row r="7" spans="1:5" x14ac:dyDescent="0.3">
      <c r="A7" t="s">
        <v>4</v>
      </c>
    </row>
    <row r="8" spans="1:5" x14ac:dyDescent="0.3">
      <c r="A8" s="17" t="s">
        <v>5</v>
      </c>
      <c r="B8" s="3">
        <v>0</v>
      </c>
      <c r="C8" s="3">
        <v>0</v>
      </c>
    </row>
    <row r="9" spans="1:5" x14ac:dyDescent="0.3">
      <c r="A9" s="4" t="s">
        <v>6</v>
      </c>
      <c r="B9" s="7">
        <f>SUM(B4:B8)</f>
        <v>422706</v>
      </c>
      <c r="C9" s="7">
        <f>SUM(C4:C8)</f>
        <v>409635</v>
      </c>
    </row>
    <row r="10" spans="1:5" x14ac:dyDescent="0.3">
      <c r="A10" t="s">
        <v>53</v>
      </c>
      <c r="B10" s="3">
        <f>38569+174968</f>
        <v>213537</v>
      </c>
      <c r="C10" s="3">
        <v>85109</v>
      </c>
      <c r="E10" t="s">
        <v>54</v>
      </c>
    </row>
    <row r="11" spans="1:5" x14ac:dyDescent="0.3">
      <c r="A11" t="s">
        <v>7</v>
      </c>
      <c r="B11" s="3">
        <f>43053+2384889</f>
        <v>2427942</v>
      </c>
      <c r="C11" s="3">
        <f>29710+1688367</f>
        <v>1718077</v>
      </c>
    </row>
    <row r="12" spans="1:5" x14ac:dyDescent="0.3">
      <c r="A12" t="s">
        <v>8</v>
      </c>
    </row>
    <row r="13" spans="1:5" x14ac:dyDescent="0.3">
      <c r="A13" t="s">
        <v>9</v>
      </c>
    </row>
    <row r="14" spans="1:5" x14ac:dyDescent="0.3">
      <c r="A14" t="s">
        <v>10</v>
      </c>
      <c r="B14" s="3">
        <f>55803-71552</f>
        <v>-15749</v>
      </c>
      <c r="C14" s="3">
        <v>71552</v>
      </c>
    </row>
    <row r="15" spans="1:5" x14ac:dyDescent="0.3">
      <c r="A15" t="s">
        <v>11</v>
      </c>
      <c r="B15" s="3">
        <v>-122646</v>
      </c>
      <c r="C15" s="3">
        <v>335531</v>
      </c>
    </row>
    <row r="16" spans="1:5" x14ac:dyDescent="0.3">
      <c r="A16" t="s">
        <v>12</v>
      </c>
      <c r="B16" s="7">
        <f>SUM(B10:B15)</f>
        <v>2503084</v>
      </c>
      <c r="C16" s="7">
        <f>SUM(C10:C15)</f>
        <v>2210269</v>
      </c>
    </row>
    <row r="17" spans="1:5" x14ac:dyDescent="0.3">
      <c r="A17" s="4" t="s">
        <v>13</v>
      </c>
      <c r="B17" s="7">
        <f>B9+B16</f>
        <v>2925790</v>
      </c>
      <c r="C17" s="7">
        <f>C9+C16</f>
        <v>2619904</v>
      </c>
    </row>
    <row r="18" spans="1:5" x14ac:dyDescent="0.3">
      <c r="A18" t="s">
        <v>14</v>
      </c>
      <c r="B18" s="3">
        <f>12851755-18357373</f>
        <v>-5505618</v>
      </c>
      <c r="C18" s="3">
        <f>3316310-11809887</f>
        <v>-8493577</v>
      </c>
    </row>
    <row r="19" spans="1:5" x14ac:dyDescent="0.3">
      <c r="A19" t="s">
        <v>15</v>
      </c>
      <c r="B19" s="3">
        <f>(16395486+720951+1723341)-(34064359+928946)</f>
        <v>-16153527</v>
      </c>
      <c r="C19" s="16">
        <f>(3051074+501814)-(3749122+545667)</f>
        <v>-741901</v>
      </c>
    </row>
    <row r="20" spans="1:5" x14ac:dyDescent="0.3">
      <c r="A20" t="s">
        <v>16</v>
      </c>
      <c r="B20" s="3">
        <f>72966140-47346769-4119196-479596</f>
        <v>21020579</v>
      </c>
      <c r="C20" s="3">
        <f>47346769-28311754</f>
        <v>19035015</v>
      </c>
    </row>
    <row r="21" spans="1:5" x14ac:dyDescent="0.3">
      <c r="A21" t="s">
        <v>17</v>
      </c>
      <c r="B21" s="3">
        <f>4362-12888</f>
        <v>-8526</v>
      </c>
      <c r="C21" s="3">
        <f>4643-4362</f>
        <v>281</v>
      </c>
    </row>
    <row r="22" spans="1:5" x14ac:dyDescent="0.3">
      <c r="A22" t="s">
        <v>18</v>
      </c>
      <c r="B22" s="3">
        <f>43878-41641</f>
        <v>2237</v>
      </c>
      <c r="C22" s="3">
        <f>41641-43960</f>
        <v>-2319</v>
      </c>
    </row>
    <row r="23" spans="1:5" x14ac:dyDescent="0.3">
      <c r="A23" t="s">
        <v>19</v>
      </c>
      <c r="B23" s="3">
        <f>(82046+5636-20044+60677-12686)+(194646-179716+157652-80621+971628-607921-68357)</f>
        <v>502940</v>
      </c>
      <c r="C23" s="3">
        <f>(321754-5636+52728-60677)+(179716-39802+80621-47932+607921-355395)</f>
        <v>733298</v>
      </c>
      <c r="E23" t="s">
        <v>71</v>
      </c>
    </row>
    <row r="24" spans="1:5" x14ac:dyDescent="0.3">
      <c r="A24" t="s">
        <v>20</v>
      </c>
      <c r="B24" s="7">
        <f>SUM(B18:B23)</f>
        <v>-141915</v>
      </c>
      <c r="C24" s="7">
        <f>SUM(C18:C23)</f>
        <v>10530797</v>
      </c>
    </row>
    <row r="25" spans="1:5" x14ac:dyDescent="0.3">
      <c r="A25" s="4" t="s">
        <v>21</v>
      </c>
      <c r="B25" s="7">
        <f>B17+B24</f>
        <v>2783875</v>
      </c>
      <c r="C25" s="7">
        <f>C17+C24</f>
        <v>13150701</v>
      </c>
    </row>
    <row r="26" spans="1:5" x14ac:dyDescent="0.3">
      <c r="A26" s="17" t="s">
        <v>22</v>
      </c>
      <c r="B26" s="10">
        <v>-140661</v>
      </c>
      <c r="C26" s="10">
        <v>-136059</v>
      </c>
    </row>
    <row r="27" spans="1:5" x14ac:dyDescent="0.3">
      <c r="A27" s="17" t="s">
        <v>23</v>
      </c>
      <c r="B27" s="10">
        <v>-23916</v>
      </c>
      <c r="C27" s="10">
        <v>-23543</v>
      </c>
    </row>
    <row r="28" spans="1:5" x14ac:dyDescent="0.3">
      <c r="A28" s="18" t="s">
        <v>24</v>
      </c>
      <c r="B28" s="10">
        <v>0</v>
      </c>
      <c r="C28" s="10">
        <v>0</v>
      </c>
    </row>
    <row r="29" spans="1:5" x14ac:dyDescent="0.3">
      <c r="A29" s="17" t="s">
        <v>69</v>
      </c>
      <c r="B29" s="10">
        <v>-2702</v>
      </c>
      <c r="C29" s="10">
        <v>-74029</v>
      </c>
      <c r="E29" t="s">
        <v>54</v>
      </c>
    </row>
    <row r="30" spans="1:5" x14ac:dyDescent="0.3">
      <c r="A30" s="14" t="s">
        <v>70</v>
      </c>
      <c r="B30" s="10"/>
      <c r="C30" s="10"/>
    </row>
    <row r="31" spans="1:5" x14ac:dyDescent="0.3">
      <c r="A31" s="4" t="s">
        <v>67</v>
      </c>
      <c r="B31" s="7">
        <f>SUM(B26:B30)</f>
        <v>-167279</v>
      </c>
      <c r="C31" s="7">
        <f>SUM(C26:C30)</f>
        <v>-233631</v>
      </c>
    </row>
    <row r="32" spans="1:5" x14ac:dyDescent="0.3">
      <c r="A32" s="5" t="s">
        <v>25</v>
      </c>
      <c r="B32" s="12">
        <f>B25+B31</f>
        <v>2616596</v>
      </c>
      <c r="C32" s="12">
        <f>C25+C31</f>
        <v>12917070</v>
      </c>
    </row>
    <row r="33" spans="1:9" x14ac:dyDescent="0.3">
      <c r="B33" s="10"/>
      <c r="C33" s="10"/>
    </row>
    <row r="34" spans="1:9" x14ac:dyDescent="0.3">
      <c r="A34" s="1" t="s">
        <v>26</v>
      </c>
      <c r="B34" s="10"/>
      <c r="C34" s="10"/>
    </row>
    <row r="35" spans="1:9" x14ac:dyDescent="0.3">
      <c r="A35" s="8" t="s">
        <v>27</v>
      </c>
      <c r="B35" s="10"/>
      <c r="C35" s="10"/>
    </row>
    <row r="36" spans="1:9" x14ac:dyDescent="0.3">
      <c r="A36" s="18" t="s">
        <v>28</v>
      </c>
      <c r="B36" s="10">
        <v>-7396212</v>
      </c>
      <c r="C36" s="10">
        <f>-899004-1282693-26103-3069-1712</f>
        <v>-2212581</v>
      </c>
      <c r="I36" s="19">
        <v>1368677</v>
      </c>
    </row>
    <row r="37" spans="1:9" x14ac:dyDescent="0.3">
      <c r="A37" s="17" t="s">
        <v>29</v>
      </c>
      <c r="B37" s="10">
        <f>44265+646146</f>
        <v>690411</v>
      </c>
      <c r="C37" s="10">
        <v>55854</v>
      </c>
      <c r="E37" t="s">
        <v>68</v>
      </c>
    </row>
    <row r="38" spans="1:9" x14ac:dyDescent="0.3">
      <c r="A38" s="8" t="s">
        <v>30</v>
      </c>
      <c r="B38" s="10"/>
      <c r="C38" s="10"/>
    </row>
    <row r="39" spans="1:9" x14ac:dyDescent="0.3">
      <c r="A39" s="18" t="s">
        <v>28</v>
      </c>
      <c r="B39" s="10">
        <f>-24000-12613-13365</f>
        <v>-49978</v>
      </c>
      <c r="C39" s="10">
        <f>-15500-8050</f>
        <v>-23550</v>
      </c>
    </row>
    <row r="40" spans="1:9" x14ac:dyDescent="0.3">
      <c r="A40" s="18" t="s">
        <v>29</v>
      </c>
      <c r="B40" s="10"/>
      <c r="C40" s="10"/>
    </row>
    <row r="41" spans="1:9" x14ac:dyDescent="0.3">
      <c r="A41" s="8" t="s">
        <v>31</v>
      </c>
      <c r="B41" s="10"/>
      <c r="C41" s="10"/>
    </row>
    <row r="42" spans="1:9" x14ac:dyDescent="0.3">
      <c r="A42" s="9" t="s">
        <v>28</v>
      </c>
      <c r="B42" s="10">
        <f>480375-484371</f>
        <v>-3996</v>
      </c>
      <c r="C42" s="10">
        <v>-50</v>
      </c>
    </row>
    <row r="43" spans="1:9" x14ac:dyDescent="0.3">
      <c r="A43" s="9" t="s">
        <v>29</v>
      </c>
      <c r="B43" s="10"/>
      <c r="C43" s="10"/>
    </row>
    <row r="44" spans="1:9" x14ac:dyDescent="0.3">
      <c r="A44" s="8" t="s">
        <v>32</v>
      </c>
      <c r="B44" s="10"/>
      <c r="C44" s="10"/>
    </row>
    <row r="45" spans="1:9" x14ac:dyDescent="0.3">
      <c r="A45" s="9" t="s">
        <v>28</v>
      </c>
      <c r="B45" s="10"/>
      <c r="C45" s="10"/>
      <c r="E45" t="s">
        <v>55</v>
      </c>
    </row>
    <row r="46" spans="1:9" x14ac:dyDescent="0.3">
      <c r="A46" s="9" t="s">
        <v>33</v>
      </c>
      <c r="B46" s="10"/>
      <c r="C46" s="10"/>
    </row>
    <row r="47" spans="1:9" x14ac:dyDescent="0.3">
      <c r="A47" t="s">
        <v>34</v>
      </c>
      <c r="B47" s="10"/>
      <c r="C47" s="10"/>
    </row>
    <row r="48" spans="1:9" x14ac:dyDescent="0.3">
      <c r="A48" t="s">
        <v>35</v>
      </c>
      <c r="B48" s="10"/>
      <c r="C48" s="10"/>
    </row>
    <row r="49" spans="1:7" x14ac:dyDescent="0.3">
      <c r="A49" s="5" t="s">
        <v>36</v>
      </c>
      <c r="B49" s="12">
        <f>SUM(B34:B48)</f>
        <v>-6759775</v>
      </c>
      <c r="C49" s="12">
        <f>SUM(C34:C48)</f>
        <v>-2180327</v>
      </c>
    </row>
    <row r="50" spans="1:7" x14ac:dyDescent="0.3">
      <c r="B50" s="10"/>
      <c r="C50" s="10"/>
    </row>
    <row r="51" spans="1:7" x14ac:dyDescent="0.3">
      <c r="A51" s="1" t="s">
        <v>37</v>
      </c>
      <c r="B51" s="10"/>
      <c r="C51" s="10"/>
    </row>
    <row r="52" spans="1:7" x14ac:dyDescent="0.3">
      <c r="A52" t="s">
        <v>38</v>
      </c>
      <c r="B52" s="10">
        <f>3144612-1404184</f>
        <v>1740428</v>
      </c>
      <c r="C52" s="10">
        <f>1404184-2684624</f>
        <v>-1280440</v>
      </c>
      <c r="G52" s="10"/>
    </row>
    <row r="53" spans="1:7" x14ac:dyDescent="0.3">
      <c r="A53" s="17" t="s">
        <v>39</v>
      </c>
      <c r="B53" s="10">
        <v>6258677</v>
      </c>
      <c r="C53" s="10">
        <v>0</v>
      </c>
    </row>
    <row r="54" spans="1:7" x14ac:dyDescent="0.3">
      <c r="A54" s="17" t="s">
        <v>64</v>
      </c>
      <c r="B54" s="10">
        <v>-1779733</v>
      </c>
      <c r="C54" s="10">
        <v>-2884937</v>
      </c>
    </row>
    <row r="55" spans="1:7" x14ac:dyDescent="0.3">
      <c r="A55" s="4" t="s">
        <v>40</v>
      </c>
      <c r="B55" s="10"/>
      <c r="C55" s="10"/>
    </row>
    <row r="56" spans="1:7" s="14" customFormat="1" x14ac:dyDescent="0.3">
      <c r="A56" s="14" t="s">
        <v>41</v>
      </c>
      <c r="B56" s="20">
        <v>1020331</v>
      </c>
      <c r="C56" s="20">
        <v>445201</v>
      </c>
    </row>
    <row r="57" spans="1:7" x14ac:dyDescent="0.3">
      <c r="A57" t="s">
        <v>42</v>
      </c>
      <c r="B57" s="10">
        <v>-37083</v>
      </c>
      <c r="C57" s="10">
        <v>-97480</v>
      </c>
    </row>
    <row r="58" spans="1:7" x14ac:dyDescent="0.3">
      <c r="A58" t="s">
        <v>43</v>
      </c>
      <c r="B58" s="10"/>
      <c r="C58" s="10"/>
    </row>
    <row r="59" spans="1:7" x14ac:dyDescent="0.3">
      <c r="A59" t="s">
        <v>44</v>
      </c>
      <c r="B59" s="10"/>
      <c r="C59" s="10"/>
    </row>
    <row r="60" spans="1:7" x14ac:dyDescent="0.3">
      <c r="A60" s="4" t="s">
        <v>45</v>
      </c>
      <c r="B60" s="10"/>
      <c r="C60" s="10"/>
    </row>
    <row r="61" spans="1:7" x14ac:dyDescent="0.3">
      <c r="A61" s="5" t="s">
        <v>46</v>
      </c>
      <c r="B61" s="12">
        <f>SUM(B51:B60)</f>
        <v>7202620</v>
      </c>
      <c r="C61" s="12">
        <f>SUM(C51:C60)</f>
        <v>-3817656</v>
      </c>
    </row>
    <row r="62" spans="1:7" x14ac:dyDescent="0.3">
      <c r="B62" s="11"/>
      <c r="C62" s="11"/>
    </row>
    <row r="63" spans="1:7" x14ac:dyDescent="0.3">
      <c r="A63" t="s">
        <v>47</v>
      </c>
      <c r="B63" s="12">
        <f>B32+B49+B61</f>
        <v>3059441</v>
      </c>
      <c r="C63" s="12">
        <f>C32+C49+C61</f>
        <v>6919087</v>
      </c>
    </row>
    <row r="64" spans="1:7" x14ac:dyDescent="0.3">
      <c r="A64" t="s">
        <v>48</v>
      </c>
      <c r="B64" s="10"/>
      <c r="C64" s="10"/>
    </row>
    <row r="65" spans="1:5" x14ac:dyDescent="0.3">
      <c r="B65" s="10"/>
      <c r="C65" s="10"/>
    </row>
    <row r="66" spans="1:5" x14ac:dyDescent="0.3">
      <c r="A66" t="s">
        <v>49</v>
      </c>
      <c r="B66" s="10">
        <f>C67+2664273</f>
        <v>17729537</v>
      </c>
      <c r="C66" s="10">
        <v>8146177</v>
      </c>
    </row>
    <row r="67" spans="1:5" x14ac:dyDescent="0.3">
      <c r="A67" t="s">
        <v>50</v>
      </c>
      <c r="B67" s="11">
        <v>20788978</v>
      </c>
      <c r="C67" s="11">
        <v>15065264</v>
      </c>
    </row>
    <row r="68" spans="1:5" x14ac:dyDescent="0.3">
      <c r="B68" s="15">
        <f>B67-B66</f>
        <v>3059441</v>
      </c>
      <c r="C68" s="15">
        <f>C67-C66</f>
        <v>6919087</v>
      </c>
    </row>
    <row r="69" spans="1:5" x14ac:dyDescent="0.3">
      <c r="B69" s="10"/>
      <c r="C69" s="10"/>
    </row>
    <row r="70" spans="1:5" x14ac:dyDescent="0.3">
      <c r="B70" s="13">
        <f>B63-B68</f>
        <v>0</v>
      </c>
      <c r="C70" s="13">
        <f>C63-C68</f>
        <v>0</v>
      </c>
      <c r="D70" s="14"/>
      <c r="E70" s="14" t="s">
        <v>72</v>
      </c>
    </row>
    <row r="71" spans="1:5" x14ac:dyDescent="0.3">
      <c r="B71" s="10"/>
      <c r="C71" s="10"/>
    </row>
    <row r="72" spans="1:5" x14ac:dyDescent="0.3">
      <c r="B72" s="10"/>
      <c r="C72" s="10"/>
    </row>
    <row r="73" spans="1:5" x14ac:dyDescent="0.3">
      <c r="A73" t="s">
        <v>52</v>
      </c>
      <c r="B73" s="10"/>
      <c r="C73" s="10"/>
    </row>
    <row r="74" spans="1:5" x14ac:dyDescent="0.3">
      <c r="A74" t="s">
        <v>56</v>
      </c>
      <c r="B74" s="10"/>
      <c r="C74" s="10"/>
    </row>
    <row r="75" spans="1:5" x14ac:dyDescent="0.3">
      <c r="A75" t="s">
        <v>57</v>
      </c>
      <c r="B75" s="10"/>
      <c r="C75" s="10"/>
    </row>
    <row r="76" spans="1:5" x14ac:dyDescent="0.3">
      <c r="A76" t="s">
        <v>58</v>
      </c>
      <c r="B76" s="10"/>
      <c r="C76" s="10"/>
    </row>
    <row r="77" spans="1:5" x14ac:dyDescent="0.3">
      <c r="A77" t="s">
        <v>60</v>
      </c>
      <c r="B77" s="10"/>
      <c r="C77" s="10"/>
    </row>
    <row r="78" spans="1:5" x14ac:dyDescent="0.3">
      <c r="A78" t="s">
        <v>59</v>
      </c>
    </row>
    <row r="79" spans="1:5" x14ac:dyDescent="0.3">
      <c r="A79" t="s">
        <v>61</v>
      </c>
    </row>
    <row r="80" spans="1:5" x14ac:dyDescent="0.3">
      <c r="A80" t="s">
        <v>63</v>
      </c>
    </row>
    <row r="81" spans="1:1" x14ac:dyDescent="0.3">
      <c r="A81" t="s">
        <v>62</v>
      </c>
    </row>
  </sheetData>
  <pageMargins left="0.11811023622047245" right="0.11811023622047245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Speronello - Ser.Coop.De.</dc:creator>
  <cp:lastModifiedBy>user</cp:lastModifiedBy>
  <cp:lastPrinted>2017-12-07T09:42:40Z</cp:lastPrinted>
  <dcterms:created xsi:type="dcterms:W3CDTF">2017-05-16T09:51:01Z</dcterms:created>
  <dcterms:modified xsi:type="dcterms:W3CDTF">2017-12-12T14:40:49Z</dcterms:modified>
</cp:coreProperties>
</file>